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25" yWindow="1485" windowWidth="12120" windowHeight="9120" activeTab="0"/>
  </bookViews>
  <sheets>
    <sheet name="проект РАИП" sheetId="1" r:id="rId1"/>
  </sheets>
  <definedNames>
    <definedName name="adress">#REF!</definedName>
    <definedName name="chief_OUR">#REF!</definedName>
    <definedName name="CHIEF_POST_OUR">#REF!</definedName>
    <definedName name="cText1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in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ink_progr">#REF!</definedName>
    <definedName name="link_sbp_s">#REF!</definedName>
    <definedName name="LONGNAME_OUR">#REF!</definedName>
    <definedName name="MODE70N">#REF!</definedName>
    <definedName name="name_prog">#REF!</definedName>
    <definedName name="NAME_R_REG">#REF!</definedName>
    <definedName name="NAME_REG">#REF!</definedName>
    <definedName name="name_subj">#REF!</definedName>
    <definedName name="nCheck1">#REF!</definedName>
    <definedName name="nCombo1">#REF!</definedName>
    <definedName name="non_progra">#REF!</definedName>
    <definedName name="ok_orders">#REF!</definedName>
    <definedName name="okonh">#REF!</definedName>
    <definedName name="OKPO_OUR">#REF!</definedName>
    <definedName name="ORGNAME_OUR">#REF!</definedName>
    <definedName name="overall_v2">#REF!</definedName>
    <definedName name="overall_va">#REF!</definedName>
    <definedName name="period">#REF!</definedName>
    <definedName name="period1">#REF!</definedName>
    <definedName name="period2">#REF!</definedName>
    <definedName name="period3">#REF!</definedName>
    <definedName name="power_ei">#REF!</definedName>
    <definedName name="PPP_CODE">#REF!</definedName>
    <definedName name="PPP_NAME">#REF!</definedName>
    <definedName name="rang2edit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REM_YEAR">#REF!</definedName>
    <definedName name="sbp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1_0">#REF!</definedName>
    <definedName name="summa1_0o">#REF!</definedName>
    <definedName name="summa1_0p">#REF!</definedName>
    <definedName name="summa1_0s">#REF!</definedName>
    <definedName name="summa1_1">#REF!</definedName>
    <definedName name="summa1_1o">#REF!</definedName>
    <definedName name="summa1_1p">#REF!</definedName>
    <definedName name="summa1_1s">#REF!</definedName>
    <definedName name="summa1_2">#REF!</definedName>
    <definedName name="summa1_2o">#REF!</definedName>
    <definedName name="summa1_2p">#REF!</definedName>
    <definedName name="summa1_2s">#REF!</definedName>
    <definedName name="summa1_3">#REF!</definedName>
    <definedName name="summa1_3o">#REF!</definedName>
    <definedName name="summa1_3p">#REF!</definedName>
    <definedName name="summa1_3s">#REF!</definedName>
    <definedName name="summa2_0">#REF!</definedName>
    <definedName name="summa2_0o">#REF!</definedName>
    <definedName name="summa2_0p">#REF!</definedName>
    <definedName name="summa2_0s">#REF!</definedName>
    <definedName name="summa2_1">#REF!</definedName>
    <definedName name="summa2_1o">#REF!</definedName>
    <definedName name="summa2_1p">#REF!</definedName>
    <definedName name="summa2_1s">#REF!</definedName>
    <definedName name="summa2_2">#REF!</definedName>
    <definedName name="summa2_2o">#REF!</definedName>
    <definedName name="summa2_2p">#REF!</definedName>
    <definedName name="summa2_2s">#REF!</definedName>
    <definedName name="summa2_3">#REF!</definedName>
    <definedName name="summa2_3o">#REF!</definedName>
    <definedName name="summa2_3p">#REF!</definedName>
    <definedName name="summa2_3s">#REF!</definedName>
    <definedName name="summa3_0">#REF!</definedName>
    <definedName name="summa3_0o">#REF!</definedName>
    <definedName name="summa3_0p">#REF!</definedName>
    <definedName name="summa3_0s">#REF!</definedName>
    <definedName name="summa3_1">#REF!</definedName>
    <definedName name="summa3_1o">#REF!</definedName>
    <definedName name="summa3_1p">#REF!</definedName>
    <definedName name="summa3_1s">#REF!</definedName>
    <definedName name="summa3_2">#REF!</definedName>
    <definedName name="summa3_2o">#REF!</definedName>
    <definedName name="summa3_2p">#REF!</definedName>
    <definedName name="summa3_2s">#REF!</definedName>
    <definedName name="summa3_3">#REF!</definedName>
    <definedName name="summa3_3o">#REF!</definedName>
    <definedName name="summa3_3p">#REF!</definedName>
    <definedName name="summa3_3s">#REF!</definedName>
    <definedName name="summa4_1">#REF!</definedName>
    <definedName name="summa4_1o">#REF!</definedName>
    <definedName name="summa4_1p">#REF!</definedName>
    <definedName name="summa4_1s">#REF!</definedName>
    <definedName name="summa4_3">#REF!</definedName>
    <definedName name="summa4_3o">#REF!</definedName>
    <definedName name="summa4_3p">#REF!</definedName>
    <definedName name="summa4_3s">#REF!</definedName>
    <definedName name="summa5_1">#REF!</definedName>
    <definedName name="summa5_1o">#REF!</definedName>
    <definedName name="summa5_1p">#REF!</definedName>
    <definedName name="summa5_1s">#REF!</definedName>
    <definedName name="summa5_3">#REF!</definedName>
    <definedName name="summa5_3o">#REF!</definedName>
    <definedName name="summa5_3p">#REF!</definedName>
    <definedName name="summa5_3s">#REF!</definedName>
    <definedName name="summa6_1">#REF!</definedName>
    <definedName name="summa6_1o">#REF!</definedName>
    <definedName name="summa6_1p">#REF!</definedName>
    <definedName name="summa6_1s">#REF!</definedName>
    <definedName name="summa6_3">#REF!</definedName>
    <definedName name="summa6_3o">#REF!</definedName>
    <definedName name="summa6_3p">#REF!</definedName>
    <definedName name="summa6_3s">#REF!</definedName>
    <definedName name="summab_0">#REF!</definedName>
    <definedName name="summab_0o">#REF!</definedName>
    <definedName name="summab_0p">#REF!</definedName>
    <definedName name="summab_0s">#REF!</definedName>
    <definedName name="summab_1">#REF!</definedName>
    <definedName name="summab_1o">#REF!</definedName>
    <definedName name="summab_1p">#REF!</definedName>
    <definedName name="summab_1s">#REF!</definedName>
    <definedName name="summab_2">#REF!</definedName>
    <definedName name="summab_2o">#REF!</definedName>
    <definedName name="summab_2p">#REF!</definedName>
    <definedName name="summab_2s">#REF!</definedName>
    <definedName name="summab_3">#REF!</definedName>
    <definedName name="summab_3o">#REF!</definedName>
    <definedName name="summab_3p">#REF!</definedName>
    <definedName name="summab_3s">#REF!</definedName>
    <definedName name="TOWN">#REF!</definedName>
    <definedName name="USER_OTDEL_CODE">#REF!</definedName>
    <definedName name="USER_OTDEL_NAME">#REF!</definedName>
    <definedName name="USER_POST">#REF!</definedName>
    <definedName name="value_left">#REF!</definedName>
    <definedName name="_xlnm.Print_Titles" localSheetId="0">'проект РАИП'!$3:$6</definedName>
    <definedName name="_xlnm.Print_Area" localSheetId="0">'проект РАИП'!$A$1:$M$167</definedName>
  </definedNames>
  <calcPr fullCalcOnLoad="1"/>
</workbook>
</file>

<file path=xl/sharedStrings.xml><?xml version="1.0" encoding="utf-8"?>
<sst xmlns="http://schemas.openxmlformats.org/spreadsheetml/2006/main" count="239" uniqueCount="159">
  <si>
    <t>2010-2012</t>
  </si>
  <si>
    <t>Ускоренное развитие улично-дорожной сети городских округов Чувашской Республикина 2008-2011 годы</t>
  </si>
  <si>
    <t>в том числе:</t>
  </si>
  <si>
    <t>ФИЗИЧЕСКАЯ КУЛЬТУРА И СПОРТ</t>
  </si>
  <si>
    <t>Реконструкция легкоатлетического манежа РГУДОД "СДЮСШОР № 3", г.Новочебоксарск</t>
  </si>
  <si>
    <t>Реконструкция ледового дворца РГУДОД "СДЮСШОР №4 по хоккею с шайбой", г.Новочебоксарск</t>
  </si>
  <si>
    <t>Строительство группового водовода Вурнарского района (2 пусковой комплекс)</t>
  </si>
  <si>
    <t>Строительство группового водовода Шемуршинского, Батыревского, Комсомольского районов Чувашской Республики (VII пусковой комплекс)</t>
  </si>
  <si>
    <t>Строительство группового водовода Шемуршинского, Батыревского, Комсомольского районов Чувашской Республики (IV пусковой комплекс)</t>
  </si>
  <si>
    <t>Строительство группового водовода Шемуршинского, Батыревского, Комсомольского районов Чувашской Республики (III пусковой комплекс)</t>
  </si>
  <si>
    <t xml:space="preserve">Артезианская скважина с водопроводной сетью в с.Красноармейское Красноармейского района </t>
  </si>
  <si>
    <t>Обеспечение населения качественной питьевой водой на 2009-2020 годы</t>
  </si>
  <si>
    <t>жилищное строительство</t>
  </si>
  <si>
    <t>физическая культура и спорт</t>
  </si>
  <si>
    <t>коммунальное строительство</t>
  </si>
  <si>
    <t>2010-2014</t>
  </si>
  <si>
    <t>РЦП "Повышение экологической безо-пасности в Чувашской Республике на 2010-2015 годы"</t>
  </si>
  <si>
    <t>2004-2012</t>
  </si>
  <si>
    <t>Министерство экономического развития, промышленности и торговли Чувашской Республики</t>
  </si>
  <si>
    <t>организация ежегодного республиканского смотра-конкурса на лучшее озеленение и благоустройство населенного пункта Чувашской Республики</t>
  </si>
  <si>
    <t>организация республиканского конкурса  на звание "Самое благоустроенное  городское (сельское) поселение Чувашии"</t>
  </si>
  <si>
    <t xml:space="preserve">   ОБРАЗОВАНИЕ</t>
  </si>
  <si>
    <t>Программная часть</t>
  </si>
  <si>
    <t xml:space="preserve">   КУЛЬТУРА</t>
  </si>
  <si>
    <t>Реконструкция здания ГУК "Чувашский государственный художественный музей", г.Чебоксары</t>
  </si>
  <si>
    <t>Реконструкция здания ГУК "Чувашская государственная филармония", г.Чебоксары</t>
  </si>
  <si>
    <t>Реставрация здания памятника ГУК "Чувашский государственный театр кукол", г. Чебоксары, Президентский бульвар, д.15</t>
  </si>
  <si>
    <t xml:space="preserve">   ЖИЛИЩНОЕ СТРОИТЕЛЬСТВО</t>
  </si>
  <si>
    <t xml:space="preserve">   ЗДРАВООХРАНЕНИЕ</t>
  </si>
  <si>
    <t>Непрограммная часть</t>
  </si>
  <si>
    <t xml:space="preserve">   ПРОЧИЕ РАСХОДЫ</t>
  </si>
  <si>
    <t>Год начала и окончания строительства</t>
  </si>
  <si>
    <t>Всего по отрасли</t>
  </si>
  <si>
    <t>Государственные инвестиции</t>
  </si>
  <si>
    <t>Министерство образования и молодежной политики Чувашской Республики</t>
  </si>
  <si>
    <t>Министерство культуры, по делам национальностей, информационной политики и архивного дела Чувашской Республики</t>
  </si>
  <si>
    <t>Министерство градостроительства и развития общественной инфраструктуры Чувашской Республики</t>
  </si>
  <si>
    <t>Министерство здравоохранения и социального развития Чувашской Республики</t>
  </si>
  <si>
    <t>Министерство по физической культуре, спорту и туризму Чувашской Республики</t>
  </si>
  <si>
    <t>Министерство природных ресурсов и экологии Чувашской Республики</t>
  </si>
  <si>
    <t>2012-2012</t>
  </si>
  <si>
    <t>Республиканская целевая программа развития образования в Чувашской Республике на 2011-2020 годы</t>
  </si>
  <si>
    <t>2013-2013</t>
  </si>
  <si>
    <t>2014-2014</t>
  </si>
  <si>
    <t>Дошкольное образовательное учреждение в г.Цивильске Цивильского района</t>
  </si>
  <si>
    <t>Республиканская целевая программа "Социальное развитие села в Чувашской Республике до 2013 года"</t>
  </si>
  <si>
    <t>2012-2013</t>
  </si>
  <si>
    <t>Средняя общеобразовательная школа, д. Большие Карачуры Чебоксарского района</t>
  </si>
  <si>
    <t>2007-2014</t>
  </si>
  <si>
    <t>Республиканская целевая программа "Культура Чувашии: 2010-2020 годы"</t>
  </si>
  <si>
    <t>2008-2014</t>
  </si>
  <si>
    <t>Переселение граждан из ветхого и аварийного жилищного фонда</t>
  </si>
  <si>
    <t>2012-2014</t>
  </si>
  <si>
    <t>Переселение граждан из ветхого и аварийного жилищного фонда, расположенного на территории Чувашской Республики</t>
  </si>
  <si>
    <t>Строительство ФАП в д.Балабаш-Баишево Батыревского района</t>
  </si>
  <si>
    <t>Строительство ФАП в д.Курмыши Чебоксарского района</t>
  </si>
  <si>
    <t>Строительство ФАП в д.Клычево Чебоксарского района</t>
  </si>
  <si>
    <t>Строительство хирургического корпуса ГУЗ "Республиканский клинический онкологический диспансер"</t>
  </si>
  <si>
    <t>2011-2014</t>
  </si>
  <si>
    <t>подпрограмма "Онкология" республиканской целевой программы "Предупреждение и борьба с социально-значимыми заболеваниями (2010-2020 годы)"</t>
  </si>
  <si>
    <t>2011-2012</t>
  </si>
  <si>
    <t>Развитие физической культуры и спорта в Чувашской Республике  на 2010-2020 годы</t>
  </si>
  <si>
    <t>2011-2013</t>
  </si>
  <si>
    <t>2009-2012</t>
  </si>
  <si>
    <t>Модернизация и развитие автомобильных дорог в Чувашской Республике на 2006-2010 годы с прогнозом до 2025 года</t>
  </si>
  <si>
    <t>2013-2015</t>
  </si>
  <si>
    <t>Строительство автодороги "Калинино-Батырево-Яльчики"-Большое Чеменево-"Шемурша-Сойгино-Алтышево (участок ПК 58+00 - км 158+87,54) в Батыревском и  Алатырском районах</t>
  </si>
  <si>
    <t>2008-2012</t>
  </si>
  <si>
    <t>Дошкольное образовательное учреждение  в п. Кугеси Чебоксарского района</t>
  </si>
  <si>
    <t>Реконструкция здания ГУК "Чувашский государственный художественный театр оперы и балета", г.Чебоксары</t>
  </si>
  <si>
    <t>2007-2012</t>
  </si>
  <si>
    <t>2006-2014</t>
  </si>
  <si>
    <t>Реконструкция водоводов, уличных и внутриквартальных сетей г.Новочебокарска (1-3 этапы)</t>
  </si>
  <si>
    <t>2012 год</t>
  </si>
  <si>
    <t>предложения госзаказчиков</t>
  </si>
  <si>
    <t>2013 год</t>
  </si>
  <si>
    <t>2014 год</t>
  </si>
  <si>
    <t>строительство автомобильной дороги в обход г.Ядрин с выходом через д.Сареево на автомобильную дорогу "Сура" с реконструкцией участка республиканской автомобильной дороги "Никольское -Ядрин - Калинино" км 0+000 - км 5+900 в Ядринском районе</t>
  </si>
  <si>
    <t xml:space="preserve">   ДОРОЖНОЕ ХОЗЯЙСТВО (дорожные фонды)</t>
  </si>
  <si>
    <t>Республиканская целевая программа "Социальное развитие села до 2013 года"</t>
  </si>
  <si>
    <t>Строительство группового водовода со станцией водоочистки и зонами санитарной охраны в пгт Вурнары Вурнарского района (1 пусковой комплекс)</t>
  </si>
  <si>
    <t>Реконструкция здания республиканского государственного учреждения "Государственный исторический архив Чувашской Республики"</t>
  </si>
  <si>
    <t>Реконструкция автодороги по пр.И.Яковлева (от Привокзальной площади до кольца пр.9-й Пятилетки), г.Чебоксары</t>
  </si>
  <si>
    <t>Реконструкция автомобильной дороги "Сура" (участок с км 68+000 по км 77+000) в Шумерлинском районе</t>
  </si>
  <si>
    <t>2011-2015</t>
  </si>
  <si>
    <t>распределение лимитов по потребностям госзаказчиков</t>
  </si>
  <si>
    <t xml:space="preserve">Строительство консультативно-диагностического корпуса ГУЗ "Президентский перинатальный центр" (проектно-изыскательские работы) </t>
  </si>
  <si>
    <t xml:space="preserve">Строительство пристроя к главному лечебному корпусу ГУЗ "Республиканская клиническая больница" (проектно-изыскательские работы) </t>
  </si>
  <si>
    <t xml:space="preserve">Строительство очистных сооружений ГУЗ "Шихазанская психбольница" (проектно-изыскательские работы) 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</si>
  <si>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круглогодичесной связью с сетью автомобильных дорог общего пользования по дорогам с твердым покрытием</t>
  </si>
  <si>
    <t>КОММУНАЛЬНОЕ СТРОИТЕЛЬСТВО</t>
  </si>
  <si>
    <t>Водоснабжение д.Сугуты, Батыревского района</t>
  </si>
  <si>
    <t>Конноспортивный комплекс в г.Новочебоксарск</t>
  </si>
  <si>
    <t>2010-2013</t>
  </si>
  <si>
    <t>футбольное поле при МОУДОД "Детско-юношеская спортивная школа", г.Шумерля</t>
  </si>
  <si>
    <t xml:space="preserve">распределение лимитов согласно проектировкам </t>
  </si>
  <si>
    <t>распределение лимитов по предложениям заказчиков</t>
  </si>
  <si>
    <t>ПРОЕКТ РЕСПУБЛИКАНСКОЙ АДРЕСНОЙ ИНВЕСТИЦИОННОЙ ПРОГРАММЫ 
НА 2012-2014 ГОДЫ</t>
  </si>
  <si>
    <t>строительство пристроя МОУ "Гимназия № 1" в г.Мариинском Посаде</t>
  </si>
  <si>
    <t>администрация Мариинско-Посадского района</t>
  </si>
  <si>
    <t>администрация г.Чебоксары</t>
  </si>
  <si>
    <t>администрация Батыревского района</t>
  </si>
  <si>
    <t>администрация Чебоксарского района</t>
  </si>
  <si>
    <t>реконструкция бассейна МОУ "СОШ № 45" г.Чебоксары</t>
  </si>
  <si>
    <t>Подпрограмма "Развитие системы дошкольного образования в Чувашской Республике на 2011-2020 годы</t>
  </si>
  <si>
    <t xml:space="preserve">реконструкция существующего здания под дошкольное образовательное учреждение в с.Батырево </t>
  </si>
  <si>
    <t xml:space="preserve">дошкольное образовательное учреждение на 8 групп в с.Шыгырданы Батыревского района </t>
  </si>
  <si>
    <t>администрация Ибресинского района</t>
  </si>
  <si>
    <t>администрация Урмарского района</t>
  </si>
  <si>
    <t>администрация Красночетайского района</t>
  </si>
  <si>
    <t>пристрой к средней общеобразовательной школе, с.Красные Четаи</t>
  </si>
  <si>
    <t xml:space="preserve">строительство патолого-анатомического корпуса в г.Ядрине Ядринского района </t>
  </si>
  <si>
    <t>2010-2011</t>
  </si>
  <si>
    <t xml:space="preserve">Андреевская средняя общеобразовательная школа по ул.Молодежная в д. Андреевка Ибресинского района </t>
  </si>
  <si>
    <t xml:space="preserve">школа на 160 учащихся МОУ "Шихабыловская ООШ" им. Первого чемпиона Соколова В.С. в д. Шихабылово Урмарского района </t>
  </si>
  <si>
    <t>физкультурно-спортивный комплекс с бассейном в с. Янтиково Янтиковского района</t>
  </si>
  <si>
    <t>Ледовый дворец на 7800 посадочных мест, г.Чебоксары</t>
  </si>
  <si>
    <t>реконструкция автомобильной дороги "Комсомольское - Яльчики" - Большая Таяба - Белая Воложка в Яльчикском районе</t>
  </si>
  <si>
    <t>2006-2013</t>
  </si>
  <si>
    <t>реконструкция автомобильной дороги «Чебоксары – Сурское» км 5+200 - км 8+960 с транспортной развязкой в разных уровнях на пересечении с  федеральной автодорогой М-7 «Волга»</t>
  </si>
  <si>
    <t>проектно-изыскательские работы</t>
  </si>
  <si>
    <t xml:space="preserve">строительство автомобильной дороги "Волга" - Засурье - граница Республики Марий Эл с мостовым переходом через р.Черная в Ядринском районе </t>
  </si>
  <si>
    <t>реконструкция автомобильной дороги Вурнары-Убеево-Красноармейское - км 28+255 - км 36+500 в Красноармейском районе (проектно-изыскательские работы)</t>
  </si>
  <si>
    <t xml:space="preserve">строительство автомобильной дороги автомобильной дороги "Чебоксары - Сурское"-Урусово-Старое Ардатово  в Порецком районе </t>
  </si>
  <si>
    <t>реконструкция автомобильной дороги Канаш-Тюлькой-Словаши - автодорога "Волга" км 35+040 - км 38+710 в Цивильском районе</t>
  </si>
  <si>
    <t xml:space="preserve">строительство  автомобильной дороги «Калинино – Батырево – Яльчики» – Большое Чеменево – «Шемурша – Сойгино – Алтышево» участок ПК 58+00 –  ПК 158+87,54 в Батыревском и Алатырском районах </t>
  </si>
  <si>
    <t xml:space="preserve">реконструкция автомобильной дороги Порецкое-Мочкасы в Порецком районе </t>
  </si>
  <si>
    <t>реконструкция автомобильной дороги "Комсомольское - Яльчики - Буинск" км 0+100-км 9+060 в Комсомольском районе</t>
  </si>
  <si>
    <t>2014-2015</t>
  </si>
  <si>
    <t>г.Чебоксары</t>
  </si>
  <si>
    <t>реконструкция Московского моста через р.Чебоксарка в г.Чебоксары</t>
  </si>
  <si>
    <t>Моргаушский район</t>
  </si>
  <si>
    <t>Чебоксарский район</t>
  </si>
  <si>
    <t>водоснабжение д.Калмыково Моргаушского района</t>
  </si>
  <si>
    <t>водоснабжение деревень Вурманкасы, Мемекасы, Ойкасы, Шерек Моргаушского района</t>
  </si>
  <si>
    <t>водоснабжение с.Альгешево и д.Малое Шахчурино Чебоксарского района</t>
  </si>
  <si>
    <t>водоснабжение д.Сарабакасы, Мокшино Чебоксарского района</t>
  </si>
  <si>
    <t>строительство очистных сооружений биологической очистки сточных вод, г.Цивильск Цивильского района</t>
  </si>
  <si>
    <t>реконструкция биологических очистных сооружений г.Новочебоксарска</t>
  </si>
  <si>
    <t>Цивильский район</t>
  </si>
  <si>
    <t>Вурнарский район</t>
  </si>
  <si>
    <t>г. Новочебоксарск</t>
  </si>
  <si>
    <t>Полигон твердых бытовых отходов (Чувашская Республика, г. Новочебоксарск, ул. Промышленная) (участок №1)</t>
  </si>
  <si>
    <t>2012-2015</t>
  </si>
  <si>
    <t>Реконструкция автомобильной дороги "Сура" (участок с км 37+860 по км 45+000) в Красночетайском районе</t>
  </si>
  <si>
    <t>Реконструкция автомобильной дороги "Сура" (участок д.Лешкас-Асламасы км 12+020- км 14+650, участок от моста через р. Выла км 21+750 - км 37+860) в Ядринском районе II и III пусковые комплексы</t>
  </si>
  <si>
    <t>Остатки сметной стоимости на 1.01.2012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</si>
  <si>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 Комсомольского районов Чувашской Республики)</t>
  </si>
  <si>
    <t>образование</t>
  </si>
  <si>
    <t>культура</t>
  </si>
  <si>
    <t>здравоохранение</t>
  </si>
  <si>
    <t>дорожное хозяйство</t>
  </si>
  <si>
    <t>прочие расходы</t>
  </si>
  <si>
    <t xml:space="preserve">строительство защитных сооружений от паводковых вод на реке Цивиль г.Цивильска </t>
  </si>
  <si>
    <t>строительство выставочно-конгрессного комплекса, г.Чебоесары (проектно-изыскательские работы)</t>
  </si>
  <si>
    <t>подведение рейтинга инвестиционной активности муниципальных образований</t>
  </si>
  <si>
    <t>Приложение к протоколу заседания                                                               Совета по инвестиционной политике                                                                                                         от 2.08.2011 № 10</t>
  </si>
  <si>
    <t>Дополнительная потребность в средствах республиканского бюджета, необходимая для завершения объекта в 2012 году</t>
  </si>
  <si>
    <t>Из общего итога: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</si>
</sst>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\-#,##0.00\ "/>
    <numFmt numFmtId="166" formatCode="0.0"/>
    <numFmt numFmtId="167" formatCode="#,##0.00_р_."/>
    <numFmt numFmtId="168" formatCode="#,##0.0"/>
    <numFmt numFmtId="169" formatCode="0.000"/>
    <numFmt numFmtId="170" formatCode="0.0000"/>
    <numFmt numFmtId="171" formatCode="[$-FC19]d\ mmmm\ yyyy\ &quot;г.&quot;"/>
    <numFmt numFmtId="172" formatCode="#,##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166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6" fontId="5" fillId="0" borderId="10" xfId="0" applyNumberFormat="1" applyFont="1" applyFill="1" applyBorder="1" applyAlignment="1" applyProtection="1">
      <alignment horizontal="right" vertical="top" shrinkToFit="1"/>
      <protection locked="0"/>
    </xf>
    <xf numFmtId="166" fontId="7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8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6" fontId="8" fillId="0" borderId="10" xfId="0" applyNumberFormat="1" applyFont="1" applyFill="1" applyBorder="1" applyAlignment="1" applyProtection="1">
      <alignment horizontal="right" vertical="top" shrinkToFit="1"/>
      <protection locked="0"/>
    </xf>
    <xf numFmtId="166" fontId="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0" xfId="0" applyFont="1" applyFill="1" applyBorder="1" applyAlignment="1" applyProtection="1">
      <alignment horizontal="right" vertical="top" shrinkToFit="1"/>
      <protection locked="0"/>
    </xf>
    <xf numFmtId="166" fontId="6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8" fontId="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8" fontId="6" fillId="0" borderId="10" xfId="0" applyNumberFormat="1" applyFont="1" applyFill="1" applyBorder="1" applyAlignment="1" applyProtection="1">
      <alignment vertical="top" wrapText="1" shrinkToFi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6" fontId="5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horizontal="left" vertical="top" wrapText="1" indent="2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 inden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shrinkToFi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 shrinkToFi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 applyProtection="1">
      <alignment horizontal="center" vertical="top" wrapText="1" shrinkToFi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6" fontId="7" fillId="0" borderId="10" xfId="0" applyNumberFormat="1" applyFont="1" applyFill="1" applyBorder="1" applyAlignment="1" applyProtection="1">
      <alignment vertical="top" shrinkToFit="1"/>
      <protection locked="0"/>
    </xf>
    <xf numFmtId="0" fontId="5" fillId="0" borderId="10" xfId="0" applyFont="1" applyFill="1" applyBorder="1" applyAlignment="1" applyProtection="1">
      <alignment horizontal="center" vertical="top" wrapText="1" shrinkToFi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168" fontId="5" fillId="0" borderId="10" xfId="0" applyNumberFormat="1" applyFont="1" applyFill="1" applyBorder="1" applyAlignment="1" applyProtection="1">
      <alignment vertical="top"/>
      <protection locked="0"/>
    </xf>
    <xf numFmtId="168" fontId="6" fillId="0" borderId="10" xfId="0" applyNumberFormat="1" applyFont="1" applyFill="1" applyBorder="1" applyAlignment="1" applyProtection="1">
      <alignment vertical="top"/>
      <protection locked="0"/>
    </xf>
    <xf numFmtId="166" fontId="5" fillId="0" borderId="10" xfId="0" applyNumberFormat="1" applyFont="1" applyFill="1" applyBorder="1" applyAlignment="1" applyProtection="1">
      <alignment vertical="top" shrinkToFit="1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 vertical="top"/>
      <protection locked="0"/>
    </xf>
    <xf numFmtId="166" fontId="8" fillId="0" borderId="10" xfId="0" applyNumberFormat="1" applyFont="1" applyFill="1" applyBorder="1" applyAlignment="1" applyProtection="1">
      <alignment vertical="top" shrinkToFit="1"/>
      <protection locked="0"/>
    </xf>
    <xf numFmtId="168" fontId="7" fillId="0" borderId="10" xfId="0" applyNumberFormat="1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166" fontId="6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horizontal="center" vertical="top" shrinkToFit="1"/>
      <protection locked="0"/>
    </xf>
    <xf numFmtId="166" fontId="1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166" fontId="10" fillId="0" borderId="10" xfId="0" applyNumberFormat="1" applyFont="1" applyFill="1" applyBorder="1" applyAlignment="1" applyProtection="1">
      <alignment vertical="top" shrinkToFit="1"/>
      <protection locked="0"/>
    </xf>
    <xf numFmtId="166" fontId="5" fillId="0" borderId="10" xfId="0" applyNumberFormat="1" applyFont="1" applyFill="1" applyBorder="1" applyAlignment="1" applyProtection="1" quotePrefix="1">
      <alignment horizontal="right" vertical="top" wrapText="1" shrinkToFit="1"/>
      <protection locked="0"/>
    </xf>
    <xf numFmtId="166" fontId="7" fillId="0" borderId="10" xfId="0" applyNumberFormat="1" applyFont="1" applyFill="1" applyBorder="1" applyAlignment="1" applyProtection="1" quotePrefix="1">
      <alignment horizontal="right" vertical="top" wrapText="1" shrinkToFi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6" fillId="24" borderId="10" xfId="0" applyFont="1" applyFill="1" applyBorder="1" applyAlignment="1" applyProtection="1">
      <alignment horizontal="left" vertical="top" wrapText="1"/>
      <protection locked="0"/>
    </xf>
    <xf numFmtId="0" fontId="6" fillId="24" borderId="10" xfId="0" applyFont="1" applyFill="1" applyBorder="1" applyAlignment="1" applyProtection="1">
      <alignment horizontal="center" vertical="top" wrapText="1" shrinkToFit="1"/>
      <protection locked="0"/>
    </xf>
    <xf numFmtId="168" fontId="6" fillId="24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24" borderId="10" xfId="0" applyFont="1" applyFill="1" applyBorder="1" applyAlignment="1" applyProtection="1">
      <alignment vertical="top"/>
      <protection locked="0"/>
    </xf>
    <xf numFmtId="0" fontId="6" fillId="24" borderId="10" xfId="0" applyFont="1" applyFill="1" applyBorder="1" applyAlignment="1" applyProtection="1">
      <alignment horizontal="right" vertical="top"/>
      <protection locked="0"/>
    </xf>
    <xf numFmtId="168" fontId="5" fillId="24" borderId="10" xfId="0" applyNumberFormat="1" applyFont="1" applyFill="1" applyBorder="1" applyAlignment="1" applyProtection="1">
      <alignment vertical="top"/>
      <protection locked="0"/>
    </xf>
    <xf numFmtId="0" fontId="8" fillId="24" borderId="10" xfId="0" applyFont="1" applyFill="1" applyBorder="1" applyAlignment="1" applyProtection="1">
      <alignment horizontal="left" vertical="top" wrapText="1"/>
      <protection locked="0"/>
    </xf>
    <xf numFmtId="0" fontId="8" fillId="24" borderId="10" xfId="0" applyFont="1" applyFill="1" applyBorder="1" applyAlignment="1" applyProtection="1">
      <alignment horizontal="center" vertical="top" shrinkToFit="1"/>
      <protection locked="0"/>
    </xf>
    <xf numFmtId="166" fontId="8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8" fillId="24" borderId="10" xfId="0" applyFont="1" applyFill="1" applyBorder="1" applyAlignment="1" applyProtection="1">
      <alignment vertical="top"/>
      <protection locked="0"/>
    </xf>
    <xf numFmtId="0" fontId="6" fillId="24" borderId="10" xfId="0" applyFont="1" applyFill="1" applyBorder="1" applyAlignment="1" applyProtection="1">
      <alignment horizontal="left" vertical="top" wrapText="1" indent="2"/>
      <protection locked="0"/>
    </xf>
    <xf numFmtId="0" fontId="5" fillId="24" borderId="10" xfId="0" applyFont="1" applyFill="1" applyBorder="1" applyAlignment="1" applyProtection="1">
      <alignment horizontal="center" vertical="top" wrapText="1" shrinkToFit="1"/>
      <protection locked="0"/>
    </xf>
    <xf numFmtId="168" fontId="5" fillId="24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5" fillId="24" borderId="10" xfId="0" applyFont="1" applyFill="1" applyBorder="1" applyAlignment="1" applyProtection="1">
      <alignment vertical="top"/>
      <protection locked="0"/>
    </xf>
    <xf numFmtId="0" fontId="6" fillId="24" borderId="10" xfId="0" applyFont="1" applyFill="1" applyBorder="1" applyAlignment="1" applyProtection="1">
      <alignment horizontal="left" vertical="top" wrapText="1" indent="1"/>
      <protection locked="0"/>
    </xf>
    <xf numFmtId="166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shrinkToFit="1"/>
      <protection locked="0"/>
    </xf>
    <xf numFmtId="0" fontId="7" fillId="0" borderId="10" xfId="0" applyFont="1" applyFill="1" applyBorder="1" applyAlignment="1" applyProtection="1">
      <alignment vertical="top" shrinkToFit="1"/>
      <protection locked="0"/>
    </xf>
    <xf numFmtId="0" fontId="8" fillId="0" borderId="10" xfId="0" applyFont="1" applyFill="1" applyBorder="1" applyAlignment="1" applyProtection="1">
      <alignment vertical="top" shrinkToFit="1"/>
      <protection locked="0"/>
    </xf>
    <xf numFmtId="0" fontId="6" fillId="0" borderId="10" xfId="0" applyFont="1" applyFill="1" applyBorder="1" applyAlignment="1" applyProtection="1">
      <alignment vertical="top" shrinkToFit="1"/>
      <protection locked="0"/>
    </xf>
    <xf numFmtId="0" fontId="6" fillId="0" borderId="10" xfId="0" applyFont="1" applyFill="1" applyBorder="1" applyAlignment="1" applyProtection="1">
      <alignment vertical="top" wrapText="1" shrinkToFit="1"/>
      <protection locked="0"/>
    </xf>
    <xf numFmtId="166" fontId="6" fillId="0" borderId="10" xfId="0" applyNumberFormat="1" applyFont="1" applyFill="1" applyBorder="1" applyAlignment="1" applyProtection="1">
      <alignment vertical="top" wrapText="1" shrinkToFit="1"/>
      <protection locked="0"/>
    </xf>
    <xf numFmtId="166" fontId="6" fillId="0" borderId="10" xfId="0" applyNumberFormat="1" applyFont="1" applyFill="1" applyBorder="1" applyAlignment="1" applyProtection="1">
      <alignment vertical="top" shrinkToFit="1"/>
      <protection locked="0"/>
    </xf>
    <xf numFmtId="0" fontId="6" fillId="24" borderId="10" xfId="0" applyFont="1" applyFill="1" applyBorder="1" applyAlignment="1" applyProtection="1">
      <alignment vertical="top" wrapText="1" shrinkToFit="1"/>
      <protection locked="0"/>
    </xf>
    <xf numFmtId="0" fontId="8" fillId="24" borderId="10" xfId="0" applyFont="1" applyFill="1" applyBorder="1" applyAlignment="1" applyProtection="1">
      <alignment vertical="top" shrinkToFit="1"/>
      <protection locked="0"/>
    </xf>
    <xf numFmtId="0" fontId="5" fillId="24" borderId="10" xfId="0" applyFont="1" applyFill="1" applyBorder="1" applyAlignment="1" applyProtection="1">
      <alignment vertical="top" wrapText="1" shrinkToFit="1"/>
      <protection locked="0"/>
    </xf>
    <xf numFmtId="0" fontId="10" fillId="0" borderId="10" xfId="0" applyFont="1" applyFill="1" applyBorder="1" applyAlignment="1" applyProtection="1">
      <alignment vertical="top" shrinkToFit="1"/>
      <protection locked="0"/>
    </xf>
    <xf numFmtId="0" fontId="5" fillId="0" borderId="10" xfId="0" applyFont="1" applyFill="1" applyBorder="1" applyAlignment="1" applyProtection="1">
      <alignment vertical="top" wrapText="1" shrinkToFi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5"/>
  <sheetViews>
    <sheetView showZeros="0" tabSelected="1" view="pageBreakPreview" zoomScale="75" zoomScaleSheetLayoutView="75" zoomScalePageLayoutView="0" workbookViewId="0" topLeftCell="A1">
      <selection activeCell="X15" sqref="X15"/>
    </sheetView>
  </sheetViews>
  <sheetFormatPr defaultColWidth="9.00390625" defaultRowHeight="12.75"/>
  <cols>
    <col min="1" max="1" width="27.875" style="14" customWidth="1"/>
    <col min="2" max="2" width="15.00390625" style="14" customWidth="1"/>
    <col min="3" max="3" width="16.00390625" style="14" hidden="1" customWidth="1"/>
    <col min="4" max="4" width="4.625" style="14" hidden="1" customWidth="1"/>
    <col min="5" max="5" width="19.875" style="14" customWidth="1"/>
    <col min="6" max="6" width="20.375" style="14" customWidth="1"/>
    <col min="7" max="7" width="15.25390625" style="14" hidden="1" customWidth="1"/>
    <col min="8" max="8" width="16.375" style="14" hidden="1" customWidth="1"/>
    <col min="9" max="9" width="19.375" style="14" customWidth="1"/>
    <col min="10" max="10" width="16.125" style="14" hidden="1" customWidth="1"/>
    <col min="11" max="11" width="0.2421875" style="14" hidden="1" customWidth="1"/>
    <col min="12" max="12" width="18.75390625" style="14" customWidth="1"/>
    <col min="13" max="13" width="16.125" style="14" hidden="1" customWidth="1"/>
    <col min="14" max="14" width="13.25390625" style="14" customWidth="1"/>
    <col min="15" max="18" width="2.75390625" style="14" customWidth="1"/>
    <col min="19" max="19" width="4.625" style="14" customWidth="1"/>
    <col min="20" max="20" width="4.125" style="14" customWidth="1"/>
    <col min="21" max="21" width="6.125" style="14" customWidth="1"/>
    <col min="22" max="22" width="3.875" style="14" customWidth="1"/>
    <col min="23" max="23" width="4.00390625" style="14" customWidth="1"/>
    <col min="24" max="24" width="6.875" style="14" customWidth="1"/>
    <col min="25" max="25" width="2.375" style="14" bestFit="1" customWidth="1"/>
    <col min="26" max="16384" width="9.125" style="14" customWidth="1"/>
  </cols>
  <sheetData>
    <row r="1" spans="1:14" ht="54.75" customHeight="1">
      <c r="A1" s="54"/>
      <c r="B1" s="54"/>
      <c r="C1" s="54"/>
      <c r="D1" s="54"/>
      <c r="E1" s="54"/>
      <c r="F1" s="85" t="s">
        <v>156</v>
      </c>
      <c r="G1" s="85"/>
      <c r="H1" s="85"/>
      <c r="I1" s="85"/>
      <c r="J1" s="85"/>
      <c r="K1" s="85"/>
      <c r="L1" s="85"/>
      <c r="M1" s="54"/>
      <c r="N1" s="55"/>
    </row>
    <row r="2" spans="1:14" s="38" customFormat="1" ht="43.5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46"/>
    </row>
    <row r="3" spans="1:13" s="39" customFormat="1" ht="12.75" customHeight="1">
      <c r="A3" s="87"/>
      <c r="B3" s="87" t="s">
        <v>31</v>
      </c>
      <c r="C3" s="88" t="s">
        <v>146</v>
      </c>
      <c r="D3" s="17" t="s">
        <v>73</v>
      </c>
      <c r="E3" s="91" t="s">
        <v>73</v>
      </c>
      <c r="F3" s="91"/>
      <c r="G3" s="17"/>
      <c r="H3" s="17" t="s">
        <v>75</v>
      </c>
      <c r="I3" s="17" t="s">
        <v>75</v>
      </c>
      <c r="J3" s="17"/>
      <c r="K3" s="17"/>
      <c r="L3" s="17" t="s">
        <v>76</v>
      </c>
      <c r="M3" s="17"/>
    </row>
    <row r="4" spans="1:13" s="39" customFormat="1" ht="12.75" customHeight="1">
      <c r="A4" s="87"/>
      <c r="B4" s="87"/>
      <c r="C4" s="89"/>
      <c r="D4" s="87" t="s">
        <v>74</v>
      </c>
      <c r="E4" s="87" t="s">
        <v>95</v>
      </c>
      <c r="F4" s="87" t="s">
        <v>157</v>
      </c>
      <c r="G4" s="87" t="s">
        <v>85</v>
      </c>
      <c r="H4" s="87" t="s">
        <v>74</v>
      </c>
      <c r="I4" s="87" t="s">
        <v>95</v>
      </c>
      <c r="J4" s="87" t="s">
        <v>85</v>
      </c>
      <c r="K4" s="87" t="s">
        <v>74</v>
      </c>
      <c r="L4" s="87" t="s">
        <v>95</v>
      </c>
      <c r="M4" s="87" t="s">
        <v>96</v>
      </c>
    </row>
    <row r="5" spans="1:13" s="39" customFormat="1" ht="15.75">
      <c r="A5" s="87"/>
      <c r="B5" s="87"/>
      <c r="C5" s="89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39" customFormat="1" ht="109.5" customHeight="1">
      <c r="A6" s="87"/>
      <c r="B6" s="87"/>
      <c r="C6" s="90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4" s="34" customFormat="1" ht="31.5">
      <c r="A7" s="16" t="s">
        <v>33</v>
      </c>
      <c r="B7" s="18"/>
      <c r="C7" s="19">
        <f>C9+C10+C11+C12+C13+C14+C15+C16</f>
        <v>0</v>
      </c>
      <c r="D7" s="19" t="e">
        <f>SUM(D9:D16)</f>
        <v>#REF!</v>
      </c>
      <c r="E7" s="19">
        <f>E9+E10+E11+E12+E13+E14+E15+E16</f>
        <v>1665839.33</v>
      </c>
      <c r="F7" s="19">
        <f aca="true" t="shared" si="0" ref="F7:L7">F9+F10+F11+F12+F13+F14+F15+F16</f>
        <v>703543.3</v>
      </c>
      <c r="G7" s="19">
        <f t="shared" si="0"/>
        <v>1472511.33</v>
      </c>
      <c r="H7" s="19">
        <f t="shared" si="0"/>
        <v>862979.01</v>
      </c>
      <c r="I7" s="19">
        <f t="shared" si="0"/>
        <v>1501018.0999999999</v>
      </c>
      <c r="J7" s="19">
        <f t="shared" si="0"/>
        <v>1212902.9000000001</v>
      </c>
      <c r="K7" s="19">
        <f t="shared" si="0"/>
        <v>755146.7999999998</v>
      </c>
      <c r="L7" s="19">
        <f t="shared" si="0"/>
        <v>1638308.9000000001</v>
      </c>
      <c r="M7" s="19" t="e">
        <f>SUM(M9:M16)</f>
        <v>#REF!</v>
      </c>
      <c r="N7" s="35"/>
    </row>
    <row r="8" spans="1:13" ht="19.5" customHeight="1">
      <c r="A8" s="20" t="s">
        <v>2</v>
      </c>
      <c r="B8" s="21"/>
      <c r="C8" s="2"/>
      <c r="D8" s="2"/>
      <c r="E8" s="2"/>
      <c r="G8" s="2"/>
      <c r="H8" s="2"/>
      <c r="I8" s="2"/>
      <c r="J8" s="2"/>
      <c r="K8" s="2"/>
      <c r="L8" s="2"/>
      <c r="M8" s="2"/>
    </row>
    <row r="9" spans="1:14" ht="15.75">
      <c r="A9" s="23" t="s">
        <v>148</v>
      </c>
      <c r="B9" s="21"/>
      <c r="C9" s="1">
        <f>C21</f>
        <v>0</v>
      </c>
      <c r="D9" s="1">
        <f aca="true" t="shared" si="1" ref="D9:M9">D21</f>
        <v>469293.4</v>
      </c>
      <c r="E9" s="1">
        <f>E21</f>
        <v>93691.6</v>
      </c>
      <c r="F9" s="1">
        <f>F21</f>
        <v>220275.5</v>
      </c>
      <c r="G9" s="1">
        <f t="shared" si="1"/>
        <v>212077.6</v>
      </c>
      <c r="H9" s="1">
        <f t="shared" si="1"/>
        <v>80000</v>
      </c>
      <c r="I9" s="1">
        <f>I21</f>
        <v>0</v>
      </c>
      <c r="J9" s="1">
        <f t="shared" si="1"/>
        <v>112000</v>
      </c>
      <c r="K9" s="1">
        <f t="shared" si="1"/>
        <v>0</v>
      </c>
      <c r="L9" s="1">
        <f t="shared" si="1"/>
        <v>0</v>
      </c>
      <c r="M9" s="1">
        <f t="shared" si="1"/>
        <v>92000</v>
      </c>
      <c r="N9" s="35"/>
    </row>
    <row r="10" spans="1:14" ht="15.75">
      <c r="A10" s="23" t="s">
        <v>149</v>
      </c>
      <c r="B10" s="21"/>
      <c r="C10" s="71">
        <f>C47</f>
        <v>0</v>
      </c>
      <c r="D10" s="1">
        <f aca="true" t="shared" si="2" ref="D10:M10">D47</f>
        <v>138282.2</v>
      </c>
      <c r="E10" s="1">
        <f>E47</f>
        <v>5000</v>
      </c>
      <c r="F10" s="1">
        <f>F47</f>
        <v>0</v>
      </c>
      <c r="G10" s="1">
        <f t="shared" si="2"/>
        <v>28282.2</v>
      </c>
      <c r="H10" s="1">
        <f t="shared" si="2"/>
        <v>72679.95</v>
      </c>
      <c r="I10" s="1">
        <f>I47</f>
        <v>0</v>
      </c>
      <c r="J10" s="1">
        <f t="shared" si="2"/>
        <v>70000</v>
      </c>
      <c r="K10" s="1">
        <f t="shared" si="2"/>
        <v>72876.1</v>
      </c>
      <c r="L10" s="1">
        <f t="shared" si="2"/>
        <v>0</v>
      </c>
      <c r="M10" s="1">
        <f t="shared" si="2"/>
        <v>72976.1</v>
      </c>
      <c r="N10" s="35"/>
    </row>
    <row r="11" spans="1:14" ht="19.5" customHeight="1">
      <c r="A11" s="23" t="s">
        <v>12</v>
      </c>
      <c r="B11" s="21"/>
      <c r="C11" s="71">
        <f>C57</f>
        <v>0</v>
      </c>
      <c r="D11" s="1">
        <f aca="true" t="shared" si="3" ref="D11:M11">D57</f>
        <v>50000</v>
      </c>
      <c r="E11" s="1">
        <f>E57</f>
        <v>50000</v>
      </c>
      <c r="G11" s="1">
        <f t="shared" si="3"/>
        <v>50000</v>
      </c>
      <c r="H11" s="1">
        <f t="shared" si="3"/>
        <v>50000</v>
      </c>
      <c r="I11" s="1">
        <f>I57</f>
        <v>50000</v>
      </c>
      <c r="J11" s="1">
        <f t="shared" si="3"/>
        <v>50000</v>
      </c>
      <c r="K11" s="1">
        <f t="shared" si="3"/>
        <v>0</v>
      </c>
      <c r="L11" s="1">
        <f t="shared" si="3"/>
        <v>50000</v>
      </c>
      <c r="M11" s="1">
        <f t="shared" si="3"/>
        <v>50000</v>
      </c>
      <c r="N11" s="35"/>
    </row>
    <row r="12" spans="1:14" ht="15.75">
      <c r="A12" s="23" t="s">
        <v>150</v>
      </c>
      <c r="B12" s="21"/>
      <c r="C12" s="71">
        <f>C63</f>
        <v>0</v>
      </c>
      <c r="D12" s="1">
        <f aca="true" t="shared" si="4" ref="D12:M12">D63</f>
        <v>184470</v>
      </c>
      <c r="E12" s="1">
        <f>E63</f>
        <v>61020.9</v>
      </c>
      <c r="F12" s="1">
        <f>F63</f>
        <v>9817.800000000001</v>
      </c>
      <c r="G12" s="1">
        <f t="shared" si="4"/>
        <v>80349</v>
      </c>
      <c r="H12" s="1">
        <f t="shared" si="4"/>
        <v>4000</v>
      </c>
      <c r="I12" s="1">
        <f>I63</f>
        <v>0</v>
      </c>
      <c r="J12" s="1">
        <f t="shared" si="4"/>
        <v>157059.4</v>
      </c>
      <c r="K12" s="1">
        <f t="shared" si="4"/>
        <v>0</v>
      </c>
      <c r="L12" s="1">
        <f t="shared" si="4"/>
        <v>0</v>
      </c>
      <c r="M12" s="1">
        <f t="shared" si="4"/>
        <v>164808.4</v>
      </c>
      <c r="N12" s="35"/>
    </row>
    <row r="13" spans="1:14" ht="32.25" customHeight="1">
      <c r="A13" s="23" t="s">
        <v>13</v>
      </c>
      <c r="B13" s="21"/>
      <c r="C13" s="71">
        <f>C81</f>
        <v>0</v>
      </c>
      <c r="D13" s="1">
        <f aca="true" t="shared" si="5" ref="D13:M13">D81</f>
        <v>673869.53</v>
      </c>
      <c r="E13" s="1">
        <f>E81</f>
        <v>130419.53</v>
      </c>
      <c r="F13" s="1">
        <f>F81</f>
        <v>303450</v>
      </c>
      <c r="G13" s="1">
        <f t="shared" si="5"/>
        <v>210419.53</v>
      </c>
      <c r="H13" s="1">
        <f t="shared" si="5"/>
        <v>65400</v>
      </c>
      <c r="I13" s="1">
        <f>I81</f>
        <v>0</v>
      </c>
      <c r="J13" s="1">
        <f t="shared" si="5"/>
        <v>115400</v>
      </c>
      <c r="K13" s="1">
        <f t="shared" si="5"/>
        <v>0</v>
      </c>
      <c r="L13" s="1">
        <f t="shared" si="5"/>
        <v>0</v>
      </c>
      <c r="M13" s="1">
        <f t="shared" si="5"/>
        <v>0</v>
      </c>
      <c r="N13" s="35"/>
    </row>
    <row r="14" spans="1:14" ht="17.25" customHeight="1">
      <c r="A14" s="23" t="s">
        <v>151</v>
      </c>
      <c r="B14" s="21"/>
      <c r="C14" s="71">
        <f>C92</f>
        <v>0</v>
      </c>
      <c r="D14" s="1" t="e">
        <f aca="true" t="shared" si="6" ref="D14:M14">D92</f>
        <v>#REF!</v>
      </c>
      <c r="E14" s="1">
        <f>E92</f>
        <v>1012159.2999999999</v>
      </c>
      <c r="F14" s="1">
        <f>F92</f>
        <v>0</v>
      </c>
      <c r="G14" s="1">
        <f t="shared" si="6"/>
        <v>409161.99999999994</v>
      </c>
      <c r="H14" s="1">
        <f t="shared" si="6"/>
        <v>436251.8</v>
      </c>
      <c r="I14" s="1">
        <f>I92</f>
        <v>1446838.0999999999</v>
      </c>
      <c r="J14" s="1">
        <f t="shared" si="6"/>
        <v>608404.7</v>
      </c>
      <c r="K14" s="1">
        <f t="shared" si="6"/>
        <v>547785.8999999999</v>
      </c>
      <c r="L14" s="1">
        <f t="shared" si="6"/>
        <v>1583928.9000000001</v>
      </c>
      <c r="M14" s="1" t="e">
        <f t="shared" si="6"/>
        <v>#REF!</v>
      </c>
      <c r="N14" s="35"/>
    </row>
    <row r="15" spans="1:14" ht="31.5">
      <c r="A15" s="23" t="s">
        <v>14</v>
      </c>
      <c r="B15" s="21"/>
      <c r="C15" s="71">
        <f>C123</f>
        <v>0</v>
      </c>
      <c r="D15" s="1">
        <f aca="true" t="shared" si="7" ref="D15:M15">D123</f>
        <v>314696.33</v>
      </c>
      <c r="E15" s="1">
        <f>E123</f>
        <v>307868</v>
      </c>
      <c r="F15" s="1">
        <f>F123</f>
        <v>170000</v>
      </c>
      <c r="G15" s="1">
        <f>G123</f>
        <v>480641</v>
      </c>
      <c r="H15" s="1">
        <f t="shared" si="7"/>
        <v>151629.26</v>
      </c>
      <c r="I15" s="1">
        <f>I123</f>
        <v>0</v>
      </c>
      <c r="J15" s="1">
        <f t="shared" si="7"/>
        <v>97288.8</v>
      </c>
      <c r="K15" s="1">
        <f t="shared" si="7"/>
        <v>131266.8</v>
      </c>
      <c r="L15" s="1">
        <f t="shared" si="7"/>
        <v>0</v>
      </c>
      <c r="M15" s="1">
        <f t="shared" si="7"/>
        <v>728974</v>
      </c>
      <c r="N15" s="35"/>
    </row>
    <row r="16" spans="1:14" ht="15.75">
      <c r="A16" s="23" t="s">
        <v>152</v>
      </c>
      <c r="B16" s="21"/>
      <c r="C16" s="71">
        <f>C160</f>
        <v>0</v>
      </c>
      <c r="D16" s="1" t="e">
        <f aca="true" t="shared" si="8" ref="D16:M16">D160</f>
        <v>#REF!</v>
      </c>
      <c r="E16" s="1">
        <f>E160</f>
        <v>5680</v>
      </c>
      <c r="F16" s="1">
        <f>F160</f>
        <v>0</v>
      </c>
      <c r="G16" s="1">
        <f t="shared" si="8"/>
        <v>1580</v>
      </c>
      <c r="H16" s="1">
        <f t="shared" si="8"/>
        <v>3018</v>
      </c>
      <c r="I16" s="1">
        <f>I160</f>
        <v>4180</v>
      </c>
      <c r="J16" s="1">
        <f t="shared" si="8"/>
        <v>2750</v>
      </c>
      <c r="K16" s="1">
        <f t="shared" si="8"/>
        <v>3218</v>
      </c>
      <c r="L16" s="1">
        <f t="shared" si="8"/>
        <v>4380</v>
      </c>
      <c r="M16" s="1" t="e">
        <f t="shared" si="8"/>
        <v>#REF!</v>
      </c>
      <c r="N16" s="35"/>
    </row>
    <row r="17" spans="1:14" ht="12.75" customHeight="1">
      <c r="A17" s="16"/>
      <c r="B17" s="21"/>
      <c r="C17" s="72"/>
      <c r="D17" s="2"/>
      <c r="E17" s="2"/>
      <c r="G17" s="2"/>
      <c r="H17" s="2"/>
      <c r="I17" s="2"/>
      <c r="J17" s="2"/>
      <c r="K17" s="2"/>
      <c r="L17" s="2"/>
      <c r="M17" s="2"/>
      <c r="N17" s="35"/>
    </row>
    <row r="18" spans="1:14" ht="19.5" customHeight="1">
      <c r="A18" s="92" t="s">
        <v>158</v>
      </c>
      <c r="B18" s="21"/>
      <c r="C18" s="72"/>
      <c r="D18" s="2"/>
      <c r="E18" s="2"/>
      <c r="G18" s="2"/>
      <c r="H18" s="2"/>
      <c r="I18" s="2"/>
      <c r="J18" s="2"/>
      <c r="K18" s="2"/>
      <c r="L18" s="2"/>
      <c r="M18" s="2"/>
      <c r="N18" s="35"/>
    </row>
    <row r="19" spans="1:14" ht="17.25" customHeight="1">
      <c r="A19" s="93" t="s">
        <v>22</v>
      </c>
      <c r="B19" s="21"/>
      <c r="C19" s="72"/>
      <c r="D19" s="2"/>
      <c r="E19" s="2">
        <f>E22+E48+E58+E64+E82+E93+E124</f>
        <v>1650038.43</v>
      </c>
      <c r="G19" s="2"/>
      <c r="H19" s="2"/>
      <c r="I19" s="2">
        <f>I22+I48+I58+I64+I82+I93+I124</f>
        <v>1496838.0999999999</v>
      </c>
      <c r="J19" s="2">
        <f>J22+J48+J58+J64+J82+J93+J124</f>
        <v>1210152.9000000001</v>
      </c>
      <c r="K19" s="2">
        <f>K22+K48+K58+K64+K82+K93+K124</f>
        <v>751928.7999999998</v>
      </c>
      <c r="L19" s="2">
        <f>L22+L48+L58+L64+L82+L93+L124</f>
        <v>1633928.9000000001</v>
      </c>
      <c r="M19" s="2"/>
      <c r="N19" s="35"/>
    </row>
    <row r="20" spans="1:14" ht="15.75">
      <c r="A20" s="16" t="s">
        <v>21</v>
      </c>
      <c r="B20" s="21"/>
      <c r="C20" s="72"/>
      <c r="D20" s="2"/>
      <c r="E20" s="2"/>
      <c r="G20" s="2"/>
      <c r="H20" s="2"/>
      <c r="I20" s="2"/>
      <c r="J20" s="2"/>
      <c r="K20" s="2"/>
      <c r="L20" s="2"/>
      <c r="M20" s="2"/>
      <c r="N20" s="35"/>
    </row>
    <row r="21" spans="1:14" s="34" customFormat="1" ht="15.75">
      <c r="A21" s="16" t="s">
        <v>32</v>
      </c>
      <c r="B21" s="25"/>
      <c r="C21" s="73"/>
      <c r="D21" s="3">
        <f aca="true" t="shared" si="9" ref="D21:M21">D22</f>
        <v>469293.4</v>
      </c>
      <c r="E21" s="3">
        <f>E22</f>
        <v>93691.6</v>
      </c>
      <c r="F21" s="3">
        <f>F22</f>
        <v>220275.5</v>
      </c>
      <c r="G21" s="3">
        <f t="shared" si="9"/>
        <v>212077.6</v>
      </c>
      <c r="H21" s="3">
        <f t="shared" si="9"/>
        <v>80000</v>
      </c>
      <c r="I21" s="3">
        <f>I22</f>
        <v>0</v>
      </c>
      <c r="J21" s="3">
        <f t="shared" si="9"/>
        <v>112000</v>
      </c>
      <c r="K21" s="3">
        <f t="shared" si="9"/>
        <v>0</v>
      </c>
      <c r="L21" s="3">
        <f t="shared" si="9"/>
        <v>0</v>
      </c>
      <c r="M21" s="3">
        <f t="shared" si="9"/>
        <v>92000</v>
      </c>
      <c r="N21" s="35"/>
    </row>
    <row r="22" spans="1:14" s="40" customFormat="1" ht="15.75" customHeight="1">
      <c r="A22" s="26" t="s">
        <v>22</v>
      </c>
      <c r="B22" s="27"/>
      <c r="C22" s="74"/>
      <c r="D22" s="4">
        <f aca="true" t="shared" si="10" ref="D22:I22">D23+D29+D37</f>
        <v>469293.4</v>
      </c>
      <c r="E22" s="4">
        <f t="shared" si="10"/>
        <v>93691.6</v>
      </c>
      <c r="F22" s="4">
        <f t="shared" si="10"/>
        <v>220275.5</v>
      </c>
      <c r="G22" s="4">
        <f t="shared" si="10"/>
        <v>212077.6</v>
      </c>
      <c r="H22" s="4">
        <f t="shared" si="10"/>
        <v>80000</v>
      </c>
      <c r="I22" s="4">
        <f t="shared" si="10"/>
        <v>0</v>
      </c>
      <c r="J22" s="4">
        <f>J23+J29+J37</f>
        <v>112000</v>
      </c>
      <c r="K22" s="4">
        <f>K23+K29+K37</f>
        <v>0</v>
      </c>
      <c r="L22" s="4">
        <f>L23+L29+L37</f>
        <v>0</v>
      </c>
      <c r="M22" s="4">
        <f>M23+M29+M37</f>
        <v>92000</v>
      </c>
      <c r="N22" s="35"/>
    </row>
    <row r="23" spans="1:14" s="41" customFormat="1" ht="80.25" customHeight="1">
      <c r="A23" s="24" t="s">
        <v>41</v>
      </c>
      <c r="B23" s="28"/>
      <c r="C23" s="75"/>
      <c r="D23" s="5">
        <f aca="true" t="shared" si="11" ref="D23:M23">SUM(D26:D28)</f>
        <v>68300</v>
      </c>
      <c r="E23" s="5">
        <f>SUM(E26:E28)</f>
        <v>20300</v>
      </c>
      <c r="F23" s="5">
        <f>SUM(F26:F28)</f>
        <v>74000</v>
      </c>
      <c r="G23" s="5">
        <f>SUM(G26:G28)</f>
        <v>68300</v>
      </c>
      <c r="H23" s="5">
        <f t="shared" si="11"/>
        <v>0</v>
      </c>
      <c r="I23" s="5">
        <f>SUM(I26:I28)</f>
        <v>0</v>
      </c>
      <c r="J23" s="5">
        <f t="shared" si="11"/>
        <v>0</v>
      </c>
      <c r="K23" s="5">
        <f t="shared" si="11"/>
        <v>0</v>
      </c>
      <c r="L23" s="5">
        <f t="shared" si="11"/>
        <v>0</v>
      </c>
      <c r="M23" s="5">
        <f t="shared" si="11"/>
        <v>0</v>
      </c>
      <c r="N23" s="35"/>
    </row>
    <row r="24" spans="1:14" ht="65.25" customHeight="1">
      <c r="A24" s="16" t="s">
        <v>34</v>
      </c>
      <c r="B24" s="29"/>
      <c r="C24" s="76"/>
      <c r="D24" s="6"/>
      <c r="E24" s="6"/>
      <c r="G24" s="6"/>
      <c r="H24" s="6"/>
      <c r="I24" s="6"/>
      <c r="J24" s="6"/>
      <c r="K24" s="6"/>
      <c r="L24" s="6"/>
      <c r="M24" s="6"/>
      <c r="N24" s="35"/>
    </row>
    <row r="25" spans="1:14" ht="46.5" customHeight="1">
      <c r="A25" s="23" t="s">
        <v>99</v>
      </c>
      <c r="B25" s="29"/>
      <c r="C25" s="76"/>
      <c r="D25" s="6"/>
      <c r="E25" s="6"/>
      <c r="G25" s="6"/>
      <c r="H25" s="6"/>
      <c r="I25" s="6"/>
      <c r="J25" s="6"/>
      <c r="K25" s="6"/>
      <c r="L25" s="6"/>
      <c r="M25" s="6"/>
      <c r="N25" s="36"/>
    </row>
    <row r="26" spans="1:14" ht="49.5" customHeight="1">
      <c r="A26" s="22" t="s">
        <v>98</v>
      </c>
      <c r="B26" s="30" t="s">
        <v>60</v>
      </c>
      <c r="C26" s="13">
        <f>E26+F26</f>
        <v>84000</v>
      </c>
      <c r="D26" s="6">
        <v>58000</v>
      </c>
      <c r="E26" s="6">
        <v>10000</v>
      </c>
      <c r="F26" s="47">
        <v>74000</v>
      </c>
      <c r="G26" s="6">
        <v>58000</v>
      </c>
      <c r="H26" s="6"/>
      <c r="I26" s="6"/>
      <c r="J26" s="6"/>
      <c r="K26" s="6"/>
      <c r="L26" s="6"/>
      <c r="M26" s="6"/>
      <c r="N26" s="35"/>
    </row>
    <row r="27" spans="1:14" ht="34.5" customHeight="1">
      <c r="A27" s="23" t="s">
        <v>100</v>
      </c>
      <c r="B27" s="30"/>
      <c r="C27" s="77"/>
      <c r="D27" s="6"/>
      <c r="E27" s="6"/>
      <c r="F27" s="47"/>
      <c r="G27" s="6"/>
      <c r="H27" s="6"/>
      <c r="I27" s="6"/>
      <c r="J27" s="6"/>
      <c r="K27" s="6"/>
      <c r="L27" s="6"/>
      <c r="M27" s="6"/>
      <c r="N27" s="35"/>
    </row>
    <row r="28" spans="1:13" s="42" customFormat="1" ht="33.75" customHeight="1">
      <c r="A28" s="22" t="s">
        <v>103</v>
      </c>
      <c r="B28" s="30" t="s">
        <v>40</v>
      </c>
      <c r="C28" s="13">
        <f>E28</f>
        <v>10300</v>
      </c>
      <c r="D28" s="6">
        <v>10300</v>
      </c>
      <c r="E28" s="6">
        <v>10300</v>
      </c>
      <c r="G28" s="6">
        <v>10300</v>
      </c>
      <c r="H28" s="6"/>
      <c r="I28" s="6"/>
      <c r="J28" s="6"/>
      <c r="K28" s="6"/>
      <c r="L28" s="6"/>
      <c r="M28" s="6"/>
    </row>
    <row r="29" spans="1:14" s="41" customFormat="1" ht="81.75" customHeight="1">
      <c r="A29" s="24" t="s">
        <v>104</v>
      </c>
      <c r="B29" s="28"/>
      <c r="C29" s="75"/>
      <c r="D29" s="7">
        <f aca="true" t="shared" si="12" ref="D29:M29">SUM(D32:D36)</f>
        <v>182193.4</v>
      </c>
      <c r="E29" s="7">
        <f>SUM(E32:E36)</f>
        <v>34891.6</v>
      </c>
      <c r="F29" s="7">
        <f>SUM(F32:F36)</f>
        <v>123664.1</v>
      </c>
      <c r="G29" s="7">
        <f>SUM(G32:G36)</f>
        <v>67977.6</v>
      </c>
      <c r="H29" s="7">
        <f t="shared" si="12"/>
        <v>80000</v>
      </c>
      <c r="I29" s="7">
        <f>SUM(I32:I36)</f>
        <v>0</v>
      </c>
      <c r="J29" s="7">
        <f t="shared" si="12"/>
        <v>40000</v>
      </c>
      <c r="K29" s="7">
        <f t="shared" si="12"/>
        <v>0</v>
      </c>
      <c r="L29" s="7">
        <f t="shared" si="12"/>
        <v>0</v>
      </c>
      <c r="M29" s="7">
        <f t="shared" si="12"/>
        <v>55000</v>
      </c>
      <c r="N29" s="35"/>
    </row>
    <row r="30" spans="1:14" ht="69" customHeight="1">
      <c r="A30" s="16" t="s">
        <v>34</v>
      </c>
      <c r="B30" s="29"/>
      <c r="C30" s="76"/>
      <c r="D30" s="6"/>
      <c r="E30" s="6"/>
      <c r="G30" s="6"/>
      <c r="H30" s="6"/>
      <c r="I30" s="6"/>
      <c r="J30" s="6"/>
      <c r="K30" s="6"/>
      <c r="L30" s="6"/>
      <c r="M30" s="6"/>
      <c r="N30" s="35"/>
    </row>
    <row r="31" spans="1:14" ht="33" customHeight="1">
      <c r="A31" s="23" t="s">
        <v>101</v>
      </c>
      <c r="B31" s="29"/>
      <c r="C31" s="76"/>
      <c r="D31" s="6"/>
      <c r="E31" s="6"/>
      <c r="G31" s="6"/>
      <c r="H31" s="6"/>
      <c r="I31" s="6"/>
      <c r="J31" s="6"/>
      <c r="K31" s="6"/>
      <c r="L31" s="6"/>
      <c r="M31" s="6"/>
      <c r="N31" s="35"/>
    </row>
    <row r="32" spans="1:14" ht="86.25" customHeight="1">
      <c r="A32" s="22" t="s">
        <v>105</v>
      </c>
      <c r="B32" s="30" t="s">
        <v>60</v>
      </c>
      <c r="C32" s="77"/>
      <c r="D32" s="8">
        <v>53085.9</v>
      </c>
      <c r="E32" s="8">
        <v>10000</v>
      </c>
      <c r="F32" s="14">
        <v>37784.8</v>
      </c>
      <c r="G32" s="8">
        <v>53085.9</v>
      </c>
      <c r="H32" s="6"/>
      <c r="I32" s="6"/>
      <c r="J32" s="6"/>
      <c r="K32" s="6"/>
      <c r="L32" s="6"/>
      <c r="M32" s="6"/>
      <c r="N32" s="35"/>
    </row>
    <row r="33" spans="1:14" ht="66" customHeight="1">
      <c r="A33" s="22" t="s">
        <v>106</v>
      </c>
      <c r="B33" s="30" t="s">
        <v>60</v>
      </c>
      <c r="C33" s="78">
        <f>E33+F33</f>
        <v>71050.5</v>
      </c>
      <c r="D33" s="8"/>
      <c r="E33" s="8">
        <v>10000</v>
      </c>
      <c r="F33" s="14">
        <v>61050.5</v>
      </c>
      <c r="G33" s="8"/>
      <c r="H33" s="6">
        <v>80000</v>
      </c>
      <c r="I33" s="6"/>
      <c r="J33" s="6"/>
      <c r="K33" s="6"/>
      <c r="L33" s="6"/>
      <c r="M33" s="6"/>
      <c r="N33" s="35"/>
    </row>
    <row r="34" spans="1:14" ht="60.75" customHeight="1" hidden="1">
      <c r="A34" s="22" t="s">
        <v>44</v>
      </c>
      <c r="B34" s="30" t="s">
        <v>40</v>
      </c>
      <c r="C34" s="77"/>
      <c r="D34" s="6">
        <v>95000</v>
      </c>
      <c r="E34" s="6"/>
      <c r="G34" s="6"/>
      <c r="H34" s="6"/>
      <c r="I34" s="43"/>
      <c r="J34" s="6">
        <v>40000</v>
      </c>
      <c r="K34" s="6"/>
      <c r="L34" s="43"/>
      <c r="M34" s="6">
        <v>55000</v>
      </c>
      <c r="N34" s="35"/>
    </row>
    <row r="35" spans="1:14" ht="33" customHeight="1">
      <c r="A35" s="23" t="s">
        <v>102</v>
      </c>
      <c r="B35" s="30"/>
      <c r="C35" s="77"/>
      <c r="D35" s="6"/>
      <c r="E35" s="6"/>
      <c r="G35" s="6"/>
      <c r="H35" s="6"/>
      <c r="I35" s="43"/>
      <c r="J35" s="6"/>
      <c r="K35" s="6"/>
      <c r="L35" s="43"/>
      <c r="M35" s="6"/>
      <c r="N35" s="35"/>
    </row>
    <row r="36" spans="1:14" ht="66" customHeight="1">
      <c r="A36" s="22" t="s">
        <v>68</v>
      </c>
      <c r="B36" s="30" t="s">
        <v>60</v>
      </c>
      <c r="C36" s="78">
        <f>E36+F36</f>
        <v>39720.4</v>
      </c>
      <c r="D36" s="8">
        <v>34107.5</v>
      </c>
      <c r="E36" s="8">
        <v>14891.6</v>
      </c>
      <c r="F36" s="14">
        <v>24828.8</v>
      </c>
      <c r="G36" s="8">
        <v>14891.7</v>
      </c>
      <c r="H36" s="6"/>
      <c r="I36" s="6"/>
      <c r="J36" s="6"/>
      <c r="K36" s="6"/>
      <c r="L36" s="6"/>
      <c r="M36" s="6"/>
      <c r="N36" s="35"/>
    </row>
    <row r="37" spans="1:14" s="41" customFormat="1" ht="64.5" customHeight="1">
      <c r="A37" s="24" t="s">
        <v>45</v>
      </c>
      <c r="B37" s="28"/>
      <c r="C37" s="75"/>
      <c r="D37" s="5">
        <f>SUM(D40:D45)</f>
        <v>218800</v>
      </c>
      <c r="E37" s="5">
        <f>SUM(E40:E45)</f>
        <v>38500</v>
      </c>
      <c r="F37" s="5">
        <f>SUM(F40:F45)</f>
        <v>22611.4</v>
      </c>
      <c r="G37" s="5">
        <f>SUM(G40:G45)</f>
        <v>75800</v>
      </c>
      <c r="H37" s="9">
        <f>SUM(H40:H40)</f>
        <v>0</v>
      </c>
      <c r="I37" s="9">
        <f>SUM(I40:I40)</f>
        <v>0</v>
      </c>
      <c r="J37" s="5">
        <f>SUM(J40:J45)</f>
        <v>72000</v>
      </c>
      <c r="K37" s="9">
        <f>SUM(K40:K40)</f>
        <v>0</v>
      </c>
      <c r="L37" s="9">
        <f>SUM(L40:L40)</f>
        <v>0</v>
      </c>
      <c r="M37" s="5">
        <f>SUM(M40:M45)</f>
        <v>37000</v>
      </c>
      <c r="N37" s="35"/>
    </row>
    <row r="38" spans="1:14" ht="65.25" customHeight="1">
      <c r="A38" s="16" t="s">
        <v>34</v>
      </c>
      <c r="B38" s="29"/>
      <c r="C38" s="76"/>
      <c r="D38" s="6"/>
      <c r="E38" s="6"/>
      <c r="G38" s="6"/>
      <c r="H38" s="6"/>
      <c r="I38" s="6"/>
      <c r="J38" s="6"/>
      <c r="K38" s="6"/>
      <c r="L38" s="6"/>
      <c r="M38" s="6"/>
      <c r="N38" s="35"/>
    </row>
    <row r="39" spans="1:14" ht="33.75" customHeight="1">
      <c r="A39" s="23" t="s">
        <v>107</v>
      </c>
      <c r="B39" s="29"/>
      <c r="C39" s="76"/>
      <c r="D39" s="6"/>
      <c r="E39" s="6"/>
      <c r="G39" s="6"/>
      <c r="H39" s="6"/>
      <c r="I39" s="6"/>
      <c r="J39" s="6"/>
      <c r="K39" s="6"/>
      <c r="L39" s="6"/>
      <c r="M39" s="6"/>
      <c r="N39" s="35"/>
    </row>
    <row r="40" spans="1:14" ht="80.25" customHeight="1">
      <c r="A40" s="22" t="s">
        <v>113</v>
      </c>
      <c r="B40" s="30" t="s">
        <v>60</v>
      </c>
      <c r="C40" s="77">
        <f>65213.8-16000</f>
        <v>49213.8</v>
      </c>
      <c r="D40" s="6">
        <v>58800</v>
      </c>
      <c r="E40" s="6">
        <f>35800-10300</f>
        <v>25500</v>
      </c>
      <c r="G40" s="6">
        <v>35800</v>
      </c>
      <c r="H40" s="6"/>
      <c r="I40" s="6"/>
      <c r="J40" s="6"/>
      <c r="K40" s="6"/>
      <c r="L40" s="6"/>
      <c r="M40" s="6"/>
      <c r="N40" s="35"/>
    </row>
    <row r="41" spans="1:14" ht="66" customHeight="1" hidden="1">
      <c r="A41" s="22" t="s">
        <v>47</v>
      </c>
      <c r="B41" s="30" t="s">
        <v>17</v>
      </c>
      <c r="C41" s="77"/>
      <c r="D41" s="6">
        <v>75000</v>
      </c>
      <c r="E41" s="6"/>
      <c r="G41" s="6"/>
      <c r="H41" s="6"/>
      <c r="I41" s="6"/>
      <c r="J41" s="6">
        <v>37000</v>
      </c>
      <c r="K41" s="6"/>
      <c r="L41" s="6"/>
      <c r="M41" s="6">
        <v>37000</v>
      </c>
      <c r="N41" s="35"/>
    </row>
    <row r="42" spans="1:14" ht="48" customHeight="1" hidden="1">
      <c r="A42" s="23" t="s">
        <v>109</v>
      </c>
      <c r="B42" s="30"/>
      <c r="C42" s="77"/>
      <c r="D42" s="6"/>
      <c r="E42" s="6"/>
      <c r="G42" s="6"/>
      <c r="H42" s="6"/>
      <c r="I42" s="6"/>
      <c r="J42" s="6"/>
      <c r="K42" s="6"/>
      <c r="L42" s="6"/>
      <c r="M42" s="6"/>
      <c r="N42" s="35"/>
    </row>
    <row r="43" spans="1:14" ht="51.75" customHeight="1" hidden="1">
      <c r="A43" s="22" t="s">
        <v>110</v>
      </c>
      <c r="B43" s="30" t="s">
        <v>112</v>
      </c>
      <c r="C43" s="77"/>
      <c r="D43" s="6"/>
      <c r="E43" s="6"/>
      <c r="G43" s="6"/>
      <c r="H43" s="6"/>
      <c r="I43" s="6"/>
      <c r="J43" s="6"/>
      <c r="K43" s="6"/>
      <c r="L43" s="6"/>
      <c r="M43" s="6"/>
      <c r="N43" s="35"/>
    </row>
    <row r="44" spans="1:14" ht="31.5">
      <c r="A44" s="23" t="s">
        <v>108</v>
      </c>
      <c r="B44" s="30"/>
      <c r="C44" s="77"/>
      <c r="D44" s="6"/>
      <c r="E44" s="6"/>
      <c r="G44" s="6"/>
      <c r="H44" s="6"/>
      <c r="I44" s="6"/>
      <c r="J44" s="6"/>
      <c r="K44" s="6"/>
      <c r="L44" s="6"/>
      <c r="M44" s="6"/>
      <c r="N44" s="35"/>
    </row>
    <row r="45" spans="1:14" ht="94.5">
      <c r="A45" s="22" t="s">
        <v>114</v>
      </c>
      <c r="B45" s="30" t="s">
        <v>60</v>
      </c>
      <c r="C45" s="77">
        <f>103111.4-16000</f>
        <v>87111.4</v>
      </c>
      <c r="D45" s="6">
        <v>85000</v>
      </c>
      <c r="E45" s="6">
        <v>13000</v>
      </c>
      <c r="F45" s="14">
        <v>22611.4</v>
      </c>
      <c r="G45" s="6">
        <v>40000</v>
      </c>
      <c r="H45" s="6"/>
      <c r="I45" s="6"/>
      <c r="J45" s="6">
        <v>35000</v>
      </c>
      <c r="K45" s="6"/>
      <c r="L45" s="6"/>
      <c r="M45" s="6"/>
      <c r="N45" s="35"/>
    </row>
    <row r="46" spans="1:14" ht="15.75">
      <c r="A46" s="16" t="s">
        <v>23</v>
      </c>
      <c r="B46" s="21"/>
      <c r="C46" s="72"/>
      <c r="D46" s="2"/>
      <c r="E46" s="2"/>
      <c r="G46" s="2"/>
      <c r="H46" s="2"/>
      <c r="I46" s="2"/>
      <c r="J46" s="2"/>
      <c r="K46" s="2"/>
      <c r="L46" s="2"/>
      <c r="M46" s="2"/>
      <c r="N46" s="35"/>
    </row>
    <row r="47" spans="1:14" s="34" customFormat="1" ht="18" customHeight="1">
      <c r="A47" s="16" t="s">
        <v>32</v>
      </c>
      <c r="B47" s="25"/>
      <c r="C47" s="73"/>
      <c r="D47" s="3">
        <f aca="true" t="shared" si="13" ref="D47:M47">D48</f>
        <v>138282.2</v>
      </c>
      <c r="E47" s="3">
        <f>E48</f>
        <v>5000</v>
      </c>
      <c r="F47" s="3">
        <f>F48</f>
        <v>0</v>
      </c>
      <c r="G47" s="3">
        <f t="shared" si="13"/>
        <v>28282.2</v>
      </c>
      <c r="H47" s="3">
        <f t="shared" si="13"/>
        <v>72679.95</v>
      </c>
      <c r="I47" s="3">
        <f>I48</f>
        <v>0</v>
      </c>
      <c r="J47" s="3">
        <f t="shared" si="13"/>
        <v>70000</v>
      </c>
      <c r="K47" s="3">
        <f t="shared" si="13"/>
        <v>72876.1</v>
      </c>
      <c r="L47" s="3">
        <f t="shared" si="13"/>
        <v>0</v>
      </c>
      <c r="M47" s="3">
        <f t="shared" si="13"/>
        <v>72976.1</v>
      </c>
      <c r="N47" s="35"/>
    </row>
    <row r="48" spans="1:14" s="40" customFormat="1" ht="18.75" customHeight="1">
      <c r="A48" s="26" t="s">
        <v>22</v>
      </c>
      <c r="B48" s="27"/>
      <c r="C48" s="74"/>
      <c r="D48" s="4">
        <f aca="true" t="shared" si="14" ref="D48:M48">D49</f>
        <v>138282.2</v>
      </c>
      <c r="E48" s="4">
        <f>E49</f>
        <v>5000</v>
      </c>
      <c r="F48" s="4">
        <f>F49</f>
        <v>0</v>
      </c>
      <c r="G48" s="4">
        <f t="shared" si="14"/>
        <v>28282.2</v>
      </c>
      <c r="H48" s="4">
        <f t="shared" si="14"/>
        <v>72679.95</v>
      </c>
      <c r="I48" s="4">
        <f>I49</f>
        <v>0</v>
      </c>
      <c r="J48" s="4">
        <f t="shared" si="14"/>
        <v>70000</v>
      </c>
      <c r="K48" s="4">
        <f t="shared" si="14"/>
        <v>72876.1</v>
      </c>
      <c r="L48" s="4">
        <f t="shared" si="14"/>
        <v>0</v>
      </c>
      <c r="M48" s="4">
        <f t="shared" si="14"/>
        <v>72976.1</v>
      </c>
      <c r="N48" s="35"/>
    </row>
    <row r="49" spans="1:14" s="41" customFormat="1" ht="50.25" customHeight="1">
      <c r="A49" s="24" t="s">
        <v>49</v>
      </c>
      <c r="B49" s="28"/>
      <c r="C49" s="75"/>
      <c r="D49" s="7">
        <f>SUM(D51:D54)</f>
        <v>138282.2</v>
      </c>
      <c r="E49" s="7">
        <f>SUM(E51:E54)</f>
        <v>5000</v>
      </c>
      <c r="F49" s="7">
        <f>SUM(F51:F54)</f>
        <v>0</v>
      </c>
      <c r="G49" s="7">
        <f>SUM(G51:G54)</f>
        <v>28282.2</v>
      </c>
      <c r="H49" s="7">
        <f aca="true" t="shared" si="15" ref="H49:M49">SUM(H52:H55)</f>
        <v>72679.95</v>
      </c>
      <c r="I49" s="7">
        <f>SUM(I52:I55)</f>
        <v>0</v>
      </c>
      <c r="J49" s="7">
        <f t="shared" si="15"/>
        <v>70000</v>
      </c>
      <c r="K49" s="7">
        <f t="shared" si="15"/>
        <v>72876.1</v>
      </c>
      <c r="L49" s="7">
        <f t="shared" si="15"/>
        <v>0</v>
      </c>
      <c r="M49" s="7">
        <f t="shared" si="15"/>
        <v>72976.1</v>
      </c>
      <c r="N49" s="35"/>
    </row>
    <row r="50" spans="1:14" ht="113.25" customHeight="1">
      <c r="A50" s="16" t="s">
        <v>35</v>
      </c>
      <c r="B50" s="29"/>
      <c r="C50" s="76"/>
      <c r="D50" s="6"/>
      <c r="E50" s="6"/>
      <c r="G50" s="6"/>
      <c r="H50" s="6"/>
      <c r="I50" s="6"/>
      <c r="J50" s="6"/>
      <c r="K50" s="6"/>
      <c r="L50" s="6"/>
      <c r="M50" s="6"/>
      <c r="N50" s="35"/>
    </row>
    <row r="51" spans="1:14" ht="115.5" customHeight="1">
      <c r="A51" s="22" t="s">
        <v>81</v>
      </c>
      <c r="B51" s="29" t="s">
        <v>15</v>
      </c>
      <c r="C51" s="79">
        <v>70000</v>
      </c>
      <c r="D51" s="6">
        <v>30000</v>
      </c>
      <c r="E51" s="6">
        <v>5000</v>
      </c>
      <c r="G51" s="6">
        <v>5000</v>
      </c>
      <c r="H51" s="6"/>
      <c r="I51" s="6"/>
      <c r="J51" s="6"/>
      <c r="K51" s="6"/>
      <c r="L51" s="6"/>
      <c r="M51" s="6"/>
      <c r="N51" s="35"/>
    </row>
    <row r="52" spans="1:14" ht="45.75" customHeight="1" hidden="1">
      <c r="A52" s="31" t="s">
        <v>25</v>
      </c>
      <c r="B52" s="30" t="s">
        <v>48</v>
      </c>
      <c r="C52" s="77"/>
      <c r="D52" s="6">
        <v>20000</v>
      </c>
      <c r="E52" s="6"/>
      <c r="G52" s="6"/>
      <c r="H52" s="6">
        <v>20000</v>
      </c>
      <c r="I52" s="6"/>
      <c r="J52" s="6">
        <v>20000</v>
      </c>
      <c r="K52" s="6">
        <v>22876.1</v>
      </c>
      <c r="L52" s="6"/>
      <c r="M52" s="6">
        <v>22876.1</v>
      </c>
      <c r="N52" s="35"/>
    </row>
    <row r="53" spans="1:14" ht="53.25" customHeight="1" hidden="1">
      <c r="A53" s="31" t="s">
        <v>69</v>
      </c>
      <c r="B53" s="30" t="s">
        <v>52</v>
      </c>
      <c r="C53" s="77"/>
      <c r="D53" s="6">
        <v>65000</v>
      </c>
      <c r="E53" s="6"/>
      <c r="G53" s="6"/>
      <c r="H53" s="6">
        <v>45000</v>
      </c>
      <c r="I53" s="6"/>
      <c r="J53" s="6">
        <v>45000</v>
      </c>
      <c r="K53" s="6">
        <v>45000</v>
      </c>
      <c r="L53" s="6"/>
      <c r="M53" s="6">
        <v>45100</v>
      </c>
      <c r="N53" s="35"/>
    </row>
    <row r="54" spans="1:14" ht="1.5" customHeight="1" hidden="1">
      <c r="A54" s="22" t="s">
        <v>24</v>
      </c>
      <c r="B54" s="30" t="s">
        <v>70</v>
      </c>
      <c r="C54" s="77"/>
      <c r="D54" s="8">
        <v>23282.2</v>
      </c>
      <c r="E54" s="8"/>
      <c r="G54" s="8">
        <v>23282.2</v>
      </c>
      <c r="H54" s="6"/>
      <c r="I54" s="6"/>
      <c r="J54" s="6"/>
      <c r="K54" s="6"/>
      <c r="L54" s="6"/>
      <c r="M54" s="6"/>
      <c r="N54" s="35"/>
    </row>
    <row r="55" spans="1:14" ht="28.5" customHeight="1" hidden="1">
      <c r="A55" s="22" t="s">
        <v>26</v>
      </c>
      <c r="B55" s="30" t="s">
        <v>50</v>
      </c>
      <c r="C55" s="77"/>
      <c r="D55" s="6">
        <v>5000</v>
      </c>
      <c r="E55" s="6"/>
      <c r="G55" s="6"/>
      <c r="H55" s="6">
        <v>7679.95</v>
      </c>
      <c r="I55" s="6"/>
      <c r="J55" s="6">
        <v>5000</v>
      </c>
      <c r="K55" s="6">
        <v>5000</v>
      </c>
      <c r="L55" s="6"/>
      <c r="M55" s="6">
        <v>5000</v>
      </c>
      <c r="N55" s="35"/>
    </row>
    <row r="56" spans="1:14" ht="31.5">
      <c r="A56" s="16" t="s">
        <v>27</v>
      </c>
      <c r="B56" s="21"/>
      <c r="C56" s="72"/>
      <c r="D56" s="2"/>
      <c r="E56" s="2"/>
      <c r="G56" s="2"/>
      <c r="H56" s="2"/>
      <c r="I56" s="2"/>
      <c r="J56" s="2"/>
      <c r="K56" s="2"/>
      <c r="L56" s="2"/>
      <c r="M56" s="2"/>
      <c r="N56" s="35"/>
    </row>
    <row r="57" spans="1:14" s="34" customFormat="1" ht="18" customHeight="1">
      <c r="A57" s="16" t="s">
        <v>32</v>
      </c>
      <c r="B57" s="25"/>
      <c r="C57" s="73"/>
      <c r="D57" s="3">
        <f aca="true" t="shared" si="16" ref="D57:M57">D58</f>
        <v>50000</v>
      </c>
      <c r="E57" s="3">
        <f>E58</f>
        <v>50000</v>
      </c>
      <c r="G57" s="3">
        <f t="shared" si="16"/>
        <v>50000</v>
      </c>
      <c r="H57" s="3">
        <f t="shared" si="16"/>
        <v>50000</v>
      </c>
      <c r="I57" s="3">
        <f>I58</f>
        <v>50000</v>
      </c>
      <c r="J57" s="3">
        <f t="shared" si="16"/>
        <v>50000</v>
      </c>
      <c r="K57" s="3">
        <f t="shared" si="16"/>
        <v>0</v>
      </c>
      <c r="L57" s="3">
        <f t="shared" si="16"/>
        <v>50000</v>
      </c>
      <c r="M57" s="3">
        <f t="shared" si="16"/>
        <v>50000</v>
      </c>
      <c r="N57" s="35"/>
    </row>
    <row r="58" spans="1:14" s="40" customFormat="1" ht="18.75" customHeight="1">
      <c r="A58" s="26" t="s">
        <v>22</v>
      </c>
      <c r="B58" s="27"/>
      <c r="C58" s="74"/>
      <c r="D58" s="4">
        <f aca="true" t="shared" si="17" ref="D58:M58">D59</f>
        <v>50000</v>
      </c>
      <c r="E58" s="4">
        <f>E59</f>
        <v>50000</v>
      </c>
      <c r="G58" s="4">
        <f t="shared" si="17"/>
        <v>50000</v>
      </c>
      <c r="H58" s="4">
        <f t="shared" si="17"/>
        <v>50000</v>
      </c>
      <c r="I58" s="4">
        <f>I59</f>
        <v>50000</v>
      </c>
      <c r="J58" s="4">
        <f t="shared" si="17"/>
        <v>50000</v>
      </c>
      <c r="K58" s="4">
        <f t="shared" si="17"/>
        <v>0</v>
      </c>
      <c r="L58" s="4">
        <f t="shared" si="17"/>
        <v>50000</v>
      </c>
      <c r="M58" s="4">
        <f t="shared" si="17"/>
        <v>50000</v>
      </c>
      <c r="N58" s="35"/>
    </row>
    <row r="59" spans="1:14" ht="99" customHeight="1">
      <c r="A59" s="24" t="s">
        <v>53</v>
      </c>
      <c r="B59" s="29"/>
      <c r="C59" s="76"/>
      <c r="D59" s="10">
        <f aca="true" t="shared" si="18" ref="D59:M59">D61</f>
        <v>50000</v>
      </c>
      <c r="E59" s="10">
        <f>E61</f>
        <v>50000</v>
      </c>
      <c r="G59" s="10">
        <f t="shared" si="18"/>
        <v>50000</v>
      </c>
      <c r="H59" s="10">
        <f t="shared" si="18"/>
        <v>50000</v>
      </c>
      <c r="I59" s="10">
        <f>I61</f>
        <v>50000</v>
      </c>
      <c r="J59" s="10">
        <f t="shared" si="18"/>
        <v>50000</v>
      </c>
      <c r="K59" s="10">
        <f t="shared" si="18"/>
        <v>0</v>
      </c>
      <c r="L59" s="10">
        <f t="shared" si="18"/>
        <v>50000</v>
      </c>
      <c r="M59" s="10">
        <f t="shared" si="18"/>
        <v>50000</v>
      </c>
      <c r="N59" s="35"/>
    </row>
    <row r="60" spans="1:14" ht="81.75" customHeight="1">
      <c r="A60" s="16" t="s">
        <v>36</v>
      </c>
      <c r="B60" s="29"/>
      <c r="C60" s="76"/>
      <c r="D60" s="6"/>
      <c r="E60" s="6"/>
      <c r="G60" s="6"/>
      <c r="H60" s="6"/>
      <c r="I60" s="6"/>
      <c r="J60" s="6"/>
      <c r="K60" s="6"/>
      <c r="L60" s="6"/>
      <c r="M60" s="6"/>
      <c r="N60" s="35"/>
    </row>
    <row r="61" spans="1:14" ht="35.25" customHeight="1">
      <c r="A61" s="22" t="s">
        <v>51</v>
      </c>
      <c r="B61" s="30"/>
      <c r="C61" s="77"/>
      <c r="D61" s="6">
        <v>50000</v>
      </c>
      <c r="E61" s="11">
        <v>50000</v>
      </c>
      <c r="G61" s="6">
        <v>50000</v>
      </c>
      <c r="H61" s="6">
        <v>50000</v>
      </c>
      <c r="I61" s="11">
        <v>50000</v>
      </c>
      <c r="J61" s="6">
        <v>50000</v>
      </c>
      <c r="K61" s="6"/>
      <c r="L61" s="11">
        <v>50000</v>
      </c>
      <c r="M61" s="6">
        <v>50000</v>
      </c>
      <c r="N61" s="35"/>
    </row>
    <row r="62" spans="1:14" ht="18" customHeight="1">
      <c r="A62" s="16" t="s">
        <v>28</v>
      </c>
      <c r="B62" s="21"/>
      <c r="C62" s="72"/>
      <c r="D62" s="2"/>
      <c r="E62" s="2"/>
      <c r="G62" s="2"/>
      <c r="H62" s="2"/>
      <c r="I62" s="2"/>
      <c r="J62" s="2"/>
      <c r="K62" s="2"/>
      <c r="L62" s="2"/>
      <c r="M62" s="2"/>
      <c r="N62" s="35"/>
    </row>
    <row r="63" spans="1:14" s="34" customFormat="1" ht="19.5" customHeight="1">
      <c r="A63" s="16" t="s">
        <v>32</v>
      </c>
      <c r="B63" s="25"/>
      <c r="C63" s="73"/>
      <c r="D63" s="3">
        <f aca="true" t="shared" si="19" ref="D63:I63">D64+D74</f>
        <v>184470</v>
      </c>
      <c r="E63" s="3">
        <f t="shared" si="19"/>
        <v>61020.9</v>
      </c>
      <c r="F63" s="3">
        <f t="shared" si="19"/>
        <v>9817.800000000001</v>
      </c>
      <c r="G63" s="3">
        <f t="shared" si="19"/>
        <v>80349</v>
      </c>
      <c r="H63" s="3">
        <f t="shared" si="19"/>
        <v>4000</v>
      </c>
      <c r="I63" s="3">
        <f t="shared" si="19"/>
        <v>0</v>
      </c>
      <c r="J63" s="3">
        <f>J64+J74</f>
        <v>157059.4</v>
      </c>
      <c r="K63" s="3">
        <f>K64+K74</f>
        <v>0</v>
      </c>
      <c r="L63" s="3">
        <f>L64+L74</f>
        <v>0</v>
      </c>
      <c r="M63" s="3">
        <f>M64+M74</f>
        <v>164808.4</v>
      </c>
      <c r="N63" s="35"/>
    </row>
    <row r="64" spans="1:14" s="40" customFormat="1" ht="17.25" customHeight="1">
      <c r="A64" s="26" t="s">
        <v>22</v>
      </c>
      <c r="B64" s="27"/>
      <c r="C64" s="74"/>
      <c r="D64" s="4">
        <f aca="true" t="shared" si="20" ref="D64:I64">D65+D71</f>
        <v>179470</v>
      </c>
      <c r="E64" s="4">
        <f t="shared" si="20"/>
        <v>53900</v>
      </c>
      <c r="F64" s="4">
        <f t="shared" si="20"/>
        <v>0</v>
      </c>
      <c r="G64" s="4">
        <f t="shared" si="20"/>
        <v>71349</v>
      </c>
      <c r="H64" s="4">
        <f t="shared" si="20"/>
        <v>0</v>
      </c>
      <c r="I64" s="4">
        <f t="shared" si="20"/>
        <v>0</v>
      </c>
      <c r="J64" s="4">
        <f>J65+J71</f>
        <v>157059.4</v>
      </c>
      <c r="K64" s="4">
        <f>K65+K71</f>
        <v>0</v>
      </c>
      <c r="L64" s="4">
        <f>L65+L71</f>
        <v>0</v>
      </c>
      <c r="M64" s="4">
        <f>M65+M71</f>
        <v>164808.4</v>
      </c>
      <c r="N64" s="35"/>
    </row>
    <row r="65" spans="1:14" s="41" customFormat="1" ht="66" customHeight="1">
      <c r="A65" s="24" t="s">
        <v>79</v>
      </c>
      <c r="B65" s="28"/>
      <c r="C65" s="75"/>
      <c r="D65" s="7">
        <f aca="true" t="shared" si="21" ref="D65:M65">SUM(D67:D69)</f>
        <v>13600</v>
      </c>
      <c r="E65" s="7">
        <f>SUM(E67:E69)</f>
        <v>8900</v>
      </c>
      <c r="F65" s="7">
        <f>SUM(F67:F69)</f>
        <v>0</v>
      </c>
      <c r="G65" s="7">
        <f t="shared" si="21"/>
        <v>8900</v>
      </c>
      <c r="H65" s="7">
        <f t="shared" si="21"/>
        <v>0</v>
      </c>
      <c r="I65" s="7">
        <f>SUM(I67:I69)</f>
        <v>0</v>
      </c>
      <c r="J65" s="7">
        <f t="shared" si="21"/>
        <v>4700</v>
      </c>
      <c r="K65" s="7">
        <f t="shared" si="21"/>
        <v>0</v>
      </c>
      <c r="L65" s="7">
        <f t="shared" si="21"/>
        <v>0</v>
      </c>
      <c r="M65" s="7">
        <f t="shared" si="21"/>
        <v>0</v>
      </c>
      <c r="N65" s="35"/>
    </row>
    <row r="66" spans="1:14" ht="48" customHeight="1">
      <c r="A66" s="16" t="s">
        <v>37</v>
      </c>
      <c r="B66" s="29"/>
      <c r="C66" s="76"/>
      <c r="D66" s="6"/>
      <c r="E66" s="6"/>
      <c r="G66" s="6"/>
      <c r="H66" s="6"/>
      <c r="I66" s="6"/>
      <c r="J66" s="6"/>
      <c r="K66" s="6"/>
      <c r="L66" s="6"/>
      <c r="M66" s="6"/>
      <c r="N66" s="35"/>
    </row>
    <row r="67" spans="1:14" ht="47.25">
      <c r="A67" s="22" t="s">
        <v>54</v>
      </c>
      <c r="B67" s="30" t="s">
        <v>40</v>
      </c>
      <c r="C67" s="78">
        <v>6700</v>
      </c>
      <c r="D67" s="6">
        <v>4700</v>
      </c>
      <c r="E67" s="6">
        <v>4700</v>
      </c>
      <c r="G67" s="6">
        <v>4700</v>
      </c>
      <c r="H67" s="6"/>
      <c r="I67" s="6"/>
      <c r="J67" s="6"/>
      <c r="K67" s="6"/>
      <c r="L67" s="6"/>
      <c r="M67" s="6"/>
      <c r="N67" s="35"/>
    </row>
    <row r="68" spans="1:14" ht="48" customHeight="1">
      <c r="A68" s="22" t="s">
        <v>55</v>
      </c>
      <c r="B68" s="30" t="s">
        <v>40</v>
      </c>
      <c r="C68" s="78">
        <v>6200</v>
      </c>
      <c r="D68" s="6">
        <v>4200</v>
      </c>
      <c r="E68" s="6">
        <v>4200</v>
      </c>
      <c r="G68" s="6">
        <v>4200</v>
      </c>
      <c r="H68" s="6"/>
      <c r="I68" s="6"/>
      <c r="J68" s="6"/>
      <c r="K68" s="6"/>
      <c r="L68" s="6"/>
      <c r="M68" s="6"/>
      <c r="N68" s="35"/>
    </row>
    <row r="69" spans="1:14" ht="0.75" customHeight="1">
      <c r="A69" s="31" t="s">
        <v>56</v>
      </c>
      <c r="B69" s="30" t="s">
        <v>40</v>
      </c>
      <c r="C69" s="77"/>
      <c r="D69" s="6">
        <v>4700</v>
      </c>
      <c r="E69" s="6"/>
      <c r="G69" s="6"/>
      <c r="H69" s="6"/>
      <c r="I69" s="6"/>
      <c r="J69" s="6">
        <v>4700</v>
      </c>
      <c r="K69" s="6"/>
      <c r="L69" s="6"/>
      <c r="M69" s="6"/>
      <c r="N69" s="35"/>
    </row>
    <row r="70" spans="1:14" ht="69" customHeight="1">
      <c r="A70" s="16" t="s">
        <v>37</v>
      </c>
      <c r="B70" s="29"/>
      <c r="C70" s="76"/>
      <c r="D70" s="6"/>
      <c r="E70" s="6"/>
      <c r="G70" s="6"/>
      <c r="H70" s="6"/>
      <c r="I70" s="6"/>
      <c r="J70" s="6"/>
      <c r="K70" s="6"/>
      <c r="L70" s="6"/>
      <c r="M70" s="6"/>
      <c r="N70" s="35"/>
    </row>
    <row r="71" spans="1:14" s="41" customFormat="1" ht="129" customHeight="1">
      <c r="A71" s="24" t="s">
        <v>59</v>
      </c>
      <c r="B71" s="28"/>
      <c r="C71" s="75"/>
      <c r="D71" s="7">
        <f aca="true" t="shared" si="22" ref="D71:M71">D73</f>
        <v>165870</v>
      </c>
      <c r="E71" s="7">
        <f>E73</f>
        <v>45000</v>
      </c>
      <c r="F71" s="7">
        <f>F73</f>
        <v>0</v>
      </c>
      <c r="G71" s="7">
        <f t="shared" si="22"/>
        <v>62449</v>
      </c>
      <c r="H71" s="7">
        <f t="shared" si="22"/>
        <v>0</v>
      </c>
      <c r="I71" s="7">
        <f>I73</f>
        <v>0</v>
      </c>
      <c r="J71" s="7">
        <f t="shared" si="22"/>
        <v>152359.4</v>
      </c>
      <c r="K71" s="7">
        <f t="shared" si="22"/>
        <v>0</v>
      </c>
      <c r="L71" s="7">
        <f t="shared" si="22"/>
        <v>0</v>
      </c>
      <c r="M71" s="7">
        <f t="shared" si="22"/>
        <v>164808.4</v>
      </c>
      <c r="N71" s="35"/>
    </row>
    <row r="72" spans="1:14" ht="66" customHeight="1">
      <c r="A72" s="16" t="s">
        <v>37</v>
      </c>
      <c r="B72" s="29"/>
      <c r="C72" s="76"/>
      <c r="D72" s="6"/>
      <c r="E72" s="6"/>
      <c r="G72" s="6"/>
      <c r="H72" s="6"/>
      <c r="I72" s="6"/>
      <c r="J72" s="6"/>
      <c r="K72" s="6"/>
      <c r="L72" s="6"/>
      <c r="M72" s="6"/>
      <c r="N72" s="35"/>
    </row>
    <row r="73" spans="1:14" ht="81.75" customHeight="1">
      <c r="A73" s="22" t="s">
        <v>57</v>
      </c>
      <c r="B73" s="30" t="s">
        <v>58</v>
      </c>
      <c r="C73" s="77">
        <f>754233.6-45000</f>
        <v>709233.6</v>
      </c>
      <c r="D73" s="6">
        <v>165870</v>
      </c>
      <c r="E73" s="6">
        <v>45000</v>
      </c>
      <c r="G73" s="6">
        <v>62449</v>
      </c>
      <c r="H73" s="12"/>
      <c r="I73" s="12"/>
      <c r="J73" s="6">
        <v>152359.4</v>
      </c>
      <c r="K73" s="12"/>
      <c r="L73" s="12"/>
      <c r="M73" s="6">
        <v>164808.4</v>
      </c>
      <c r="N73" s="35"/>
    </row>
    <row r="74" spans="1:14" s="40" customFormat="1" ht="13.5" customHeight="1">
      <c r="A74" s="26" t="s">
        <v>29</v>
      </c>
      <c r="B74" s="27"/>
      <c r="C74" s="74"/>
      <c r="D74" s="4">
        <f aca="true" t="shared" si="23" ref="D74:M74">SUM(D76:D79)</f>
        <v>5000</v>
      </c>
      <c r="E74" s="4">
        <f>SUM(E76:E79)</f>
        <v>7120.9</v>
      </c>
      <c r="F74" s="4">
        <f>SUM(F76:F79)</f>
        <v>9817.800000000001</v>
      </c>
      <c r="G74" s="4">
        <f t="shared" si="23"/>
        <v>9000</v>
      </c>
      <c r="H74" s="4">
        <f t="shared" si="23"/>
        <v>4000</v>
      </c>
      <c r="I74" s="4">
        <f>SUM(I76:I79)</f>
        <v>0</v>
      </c>
      <c r="J74" s="4">
        <f t="shared" si="23"/>
        <v>0</v>
      </c>
      <c r="K74" s="4">
        <f t="shared" si="23"/>
        <v>0</v>
      </c>
      <c r="L74" s="4">
        <f t="shared" si="23"/>
        <v>0</v>
      </c>
      <c r="M74" s="4">
        <f t="shared" si="23"/>
        <v>0</v>
      </c>
      <c r="N74" s="32"/>
    </row>
    <row r="75" spans="1:14" ht="66" customHeight="1">
      <c r="A75" s="16" t="s">
        <v>37</v>
      </c>
      <c r="B75" s="29"/>
      <c r="C75" s="76"/>
      <c r="D75" s="6"/>
      <c r="E75" s="6"/>
      <c r="G75" s="6"/>
      <c r="H75" s="6"/>
      <c r="I75" s="6"/>
      <c r="J75" s="6"/>
      <c r="K75" s="6"/>
      <c r="L75" s="6"/>
      <c r="M75" s="6"/>
      <c r="N75" s="35"/>
    </row>
    <row r="76" spans="1:14" ht="85.5" customHeight="1" hidden="1">
      <c r="A76" s="22" t="s">
        <v>86</v>
      </c>
      <c r="B76" s="30" t="s">
        <v>42</v>
      </c>
      <c r="C76" s="77"/>
      <c r="D76" s="6"/>
      <c r="E76" s="6"/>
      <c r="G76" s="6">
        <v>4000</v>
      </c>
      <c r="H76" s="6">
        <v>4000</v>
      </c>
      <c r="I76" s="6"/>
      <c r="J76" s="6"/>
      <c r="K76" s="6"/>
      <c r="L76" s="6"/>
      <c r="M76" s="6"/>
      <c r="N76" s="35"/>
    </row>
    <row r="77" spans="1:14" ht="76.5" customHeight="1" hidden="1">
      <c r="A77" s="22" t="s">
        <v>87</v>
      </c>
      <c r="B77" s="30" t="s">
        <v>40</v>
      </c>
      <c r="C77" s="77"/>
      <c r="D77" s="6">
        <v>3000</v>
      </c>
      <c r="E77" s="6"/>
      <c r="G77" s="6">
        <v>3000</v>
      </c>
      <c r="H77" s="6"/>
      <c r="I77" s="6"/>
      <c r="J77" s="6"/>
      <c r="K77" s="6"/>
      <c r="L77" s="6"/>
      <c r="M77" s="6"/>
      <c r="N77" s="35"/>
    </row>
    <row r="78" spans="1:14" ht="64.5" customHeight="1">
      <c r="A78" s="22" t="s">
        <v>111</v>
      </c>
      <c r="B78" s="30">
        <v>2012</v>
      </c>
      <c r="C78" s="77">
        <v>16938.7</v>
      </c>
      <c r="D78" s="6"/>
      <c r="E78" s="6">
        <v>7120.9</v>
      </c>
      <c r="F78" s="36">
        <f>16938.7-E78</f>
        <v>9817.800000000001</v>
      </c>
      <c r="G78" s="6"/>
      <c r="H78" s="6"/>
      <c r="I78" s="6"/>
      <c r="J78" s="6"/>
      <c r="K78" s="6"/>
      <c r="L78" s="6"/>
      <c r="M78" s="6"/>
      <c r="N78" s="35"/>
    </row>
    <row r="79" spans="1:14" ht="3.75" customHeight="1" hidden="1">
      <c r="A79" s="22" t="s">
        <v>88</v>
      </c>
      <c r="B79" s="30" t="s">
        <v>40</v>
      </c>
      <c r="C79" s="77"/>
      <c r="D79" s="6">
        <v>2000</v>
      </c>
      <c r="E79" s="6"/>
      <c r="G79" s="6">
        <v>2000</v>
      </c>
      <c r="H79" s="6"/>
      <c r="I79" s="6"/>
      <c r="J79" s="6"/>
      <c r="K79" s="6"/>
      <c r="L79" s="6"/>
      <c r="M79" s="6"/>
      <c r="N79" s="35"/>
    </row>
    <row r="80" spans="1:14" ht="31.5">
      <c r="A80" s="16" t="s">
        <v>3</v>
      </c>
      <c r="B80" s="21"/>
      <c r="C80" s="72"/>
      <c r="D80" s="2"/>
      <c r="E80" s="2"/>
      <c r="G80" s="2"/>
      <c r="H80" s="2"/>
      <c r="I80" s="2"/>
      <c r="J80" s="2"/>
      <c r="K80" s="2"/>
      <c r="L80" s="2"/>
      <c r="M80" s="2"/>
      <c r="N80" s="35"/>
    </row>
    <row r="81" spans="1:14" s="34" customFormat="1" ht="21" customHeight="1">
      <c r="A81" s="16" t="s">
        <v>32</v>
      </c>
      <c r="B81" s="25"/>
      <c r="C81" s="73"/>
      <c r="D81" s="3">
        <f aca="true" t="shared" si="24" ref="D81:M81">D82</f>
        <v>673869.53</v>
      </c>
      <c r="E81" s="3">
        <f>E82</f>
        <v>130419.53</v>
      </c>
      <c r="F81" s="3">
        <f>F82</f>
        <v>303450</v>
      </c>
      <c r="G81" s="3">
        <f t="shared" si="24"/>
        <v>210419.53</v>
      </c>
      <c r="H81" s="3">
        <f t="shared" si="24"/>
        <v>65400</v>
      </c>
      <c r="I81" s="3">
        <f>I82</f>
        <v>0</v>
      </c>
      <c r="J81" s="3">
        <f t="shared" si="24"/>
        <v>115400</v>
      </c>
      <c r="K81" s="3">
        <f t="shared" si="24"/>
        <v>0</v>
      </c>
      <c r="L81" s="3">
        <f t="shared" si="24"/>
        <v>0</v>
      </c>
      <c r="M81" s="3">
        <f t="shared" si="24"/>
        <v>0</v>
      </c>
      <c r="N81" s="35"/>
    </row>
    <row r="82" spans="1:14" s="40" customFormat="1" ht="21" customHeight="1">
      <c r="A82" s="26" t="s">
        <v>22</v>
      </c>
      <c r="B82" s="27"/>
      <c r="C82" s="74"/>
      <c r="D82" s="4">
        <f aca="true" t="shared" si="25" ref="D82:M82">D83</f>
        <v>673869.53</v>
      </c>
      <c r="E82" s="4">
        <f>E83</f>
        <v>130419.53</v>
      </c>
      <c r="F82" s="4">
        <f>F83</f>
        <v>303450</v>
      </c>
      <c r="G82" s="4">
        <f t="shared" si="25"/>
        <v>210419.53</v>
      </c>
      <c r="H82" s="4">
        <f t="shared" si="25"/>
        <v>65400</v>
      </c>
      <c r="I82" s="4">
        <f>I83</f>
        <v>0</v>
      </c>
      <c r="J82" s="4">
        <f t="shared" si="25"/>
        <v>115400</v>
      </c>
      <c r="K82" s="4">
        <f t="shared" si="25"/>
        <v>0</v>
      </c>
      <c r="L82" s="4">
        <f t="shared" si="25"/>
        <v>0</v>
      </c>
      <c r="M82" s="4">
        <f t="shared" si="25"/>
        <v>0</v>
      </c>
      <c r="N82" s="35"/>
    </row>
    <row r="83" spans="1:14" s="41" customFormat="1" ht="64.5" customHeight="1">
      <c r="A83" s="24" t="s">
        <v>61</v>
      </c>
      <c r="B83" s="28"/>
      <c r="C83" s="75"/>
      <c r="D83" s="7">
        <f aca="true" t="shared" si="26" ref="D83:M83">SUM(D85:D90)</f>
        <v>673869.53</v>
      </c>
      <c r="E83" s="7">
        <f>SUM(E85:E90)</f>
        <v>130419.53</v>
      </c>
      <c r="F83" s="7">
        <f>SUM(F85:F90)</f>
        <v>303450</v>
      </c>
      <c r="G83" s="7">
        <f t="shared" si="26"/>
        <v>210419.53</v>
      </c>
      <c r="H83" s="7">
        <f t="shared" si="26"/>
        <v>65400</v>
      </c>
      <c r="I83" s="7">
        <f>SUM(I85:I90)</f>
        <v>0</v>
      </c>
      <c r="J83" s="7">
        <f t="shared" si="26"/>
        <v>115400</v>
      </c>
      <c r="K83" s="7">
        <f t="shared" si="26"/>
        <v>0</v>
      </c>
      <c r="L83" s="7">
        <f t="shared" si="26"/>
        <v>0</v>
      </c>
      <c r="M83" s="7">
        <f t="shared" si="26"/>
        <v>0</v>
      </c>
      <c r="N83" s="35"/>
    </row>
    <row r="84" spans="1:14" ht="64.5" customHeight="1">
      <c r="A84" s="16" t="s">
        <v>38</v>
      </c>
      <c r="B84" s="29"/>
      <c r="C84" s="76"/>
      <c r="D84" s="6"/>
      <c r="E84" s="6"/>
      <c r="G84" s="6"/>
      <c r="H84" s="6"/>
      <c r="I84" s="6"/>
      <c r="J84" s="6"/>
      <c r="K84" s="6"/>
      <c r="L84" s="6"/>
      <c r="M84" s="6"/>
      <c r="N84" s="35"/>
    </row>
    <row r="85" spans="1:14" ht="66" customHeight="1">
      <c r="A85" s="22" t="s">
        <v>115</v>
      </c>
      <c r="B85" s="30" t="s">
        <v>60</v>
      </c>
      <c r="C85" s="77">
        <v>70419.5</v>
      </c>
      <c r="D85" s="6">
        <v>10419.53</v>
      </c>
      <c r="E85" s="6">
        <v>10419.53</v>
      </c>
      <c r="G85" s="6">
        <v>10419.53</v>
      </c>
      <c r="H85" s="6"/>
      <c r="I85" s="6"/>
      <c r="J85" s="6"/>
      <c r="K85" s="6"/>
      <c r="L85" s="6"/>
      <c r="M85" s="6"/>
      <c r="N85" s="35"/>
    </row>
    <row r="86" spans="1:14" ht="65.25" customHeight="1">
      <c r="A86" s="22" t="s">
        <v>94</v>
      </c>
      <c r="B86" s="30" t="s">
        <v>40</v>
      </c>
      <c r="C86" s="78">
        <v>20000</v>
      </c>
      <c r="D86" s="6">
        <v>10000</v>
      </c>
      <c r="E86" s="6">
        <v>10000</v>
      </c>
      <c r="G86" s="6"/>
      <c r="H86" s="6"/>
      <c r="I86" s="6"/>
      <c r="J86" s="6"/>
      <c r="K86" s="6"/>
      <c r="L86" s="6"/>
      <c r="M86" s="6"/>
      <c r="N86" s="35"/>
    </row>
    <row r="87" spans="1:14" ht="48" customHeight="1">
      <c r="A87" s="22" t="s">
        <v>116</v>
      </c>
      <c r="B87" s="30" t="s">
        <v>63</v>
      </c>
      <c r="C87" s="77">
        <v>853450</v>
      </c>
      <c r="D87" s="6">
        <v>353450</v>
      </c>
      <c r="E87" s="6">
        <v>50000</v>
      </c>
      <c r="F87" s="47">
        <v>303450</v>
      </c>
      <c r="G87" s="6">
        <v>100000</v>
      </c>
      <c r="H87" s="6"/>
      <c r="I87" s="6"/>
      <c r="J87" s="6">
        <v>50000</v>
      </c>
      <c r="K87" s="6"/>
      <c r="L87" s="6"/>
      <c r="M87" s="6"/>
      <c r="N87" s="35"/>
    </row>
    <row r="88" spans="1:14" ht="26.25" customHeight="1" hidden="1">
      <c r="A88" s="22" t="s">
        <v>92</v>
      </c>
      <c r="B88" s="30" t="s">
        <v>93</v>
      </c>
      <c r="C88" s="77"/>
      <c r="D88" s="6">
        <v>100000</v>
      </c>
      <c r="E88" s="6"/>
      <c r="G88" s="6"/>
      <c r="H88" s="6"/>
      <c r="I88" s="6"/>
      <c r="J88" s="6"/>
      <c r="K88" s="6"/>
      <c r="L88" s="6"/>
      <c r="M88" s="6"/>
      <c r="N88" s="35"/>
    </row>
    <row r="89" spans="1:14" ht="63.75" customHeight="1">
      <c r="A89" s="22" t="s">
        <v>4</v>
      </c>
      <c r="B89" s="30" t="s">
        <v>62</v>
      </c>
      <c r="C89" s="77">
        <v>210400</v>
      </c>
      <c r="D89" s="6">
        <v>100000</v>
      </c>
      <c r="E89" s="6">
        <v>30000</v>
      </c>
      <c r="G89" s="6">
        <v>60000</v>
      </c>
      <c r="H89" s="6">
        <v>25400</v>
      </c>
      <c r="I89" s="6"/>
      <c r="J89" s="6">
        <v>25400</v>
      </c>
      <c r="K89" s="6"/>
      <c r="L89" s="6"/>
      <c r="M89" s="6"/>
      <c r="N89" s="35"/>
    </row>
    <row r="90" spans="1:14" ht="78.75">
      <c r="A90" s="22" t="s">
        <v>5</v>
      </c>
      <c r="B90" s="30" t="s">
        <v>62</v>
      </c>
      <c r="C90" s="78">
        <v>220000</v>
      </c>
      <c r="D90" s="6">
        <v>100000</v>
      </c>
      <c r="E90" s="6">
        <v>30000</v>
      </c>
      <c r="G90" s="6">
        <v>40000</v>
      </c>
      <c r="H90" s="6">
        <v>40000</v>
      </c>
      <c r="I90" s="6"/>
      <c r="J90" s="6">
        <v>40000</v>
      </c>
      <c r="K90" s="6"/>
      <c r="L90" s="6"/>
      <c r="M90" s="6"/>
      <c r="N90" s="35"/>
    </row>
    <row r="91" spans="1:14" ht="47.25">
      <c r="A91" s="16" t="s">
        <v>78</v>
      </c>
      <c r="B91" s="21"/>
      <c r="C91" s="72"/>
      <c r="D91" s="2"/>
      <c r="E91" s="2"/>
      <c r="G91" s="2"/>
      <c r="H91" s="2"/>
      <c r="I91" s="2"/>
      <c r="J91" s="2"/>
      <c r="K91" s="2"/>
      <c r="L91" s="2"/>
      <c r="M91" s="2"/>
      <c r="N91" s="35"/>
    </row>
    <row r="92" spans="1:14" s="34" customFormat="1" ht="15.75">
      <c r="A92" s="16" t="s">
        <v>32</v>
      </c>
      <c r="B92" s="25"/>
      <c r="C92" s="73"/>
      <c r="D92" s="3" t="e">
        <f>D93</f>
        <v>#REF!</v>
      </c>
      <c r="E92" s="3">
        <f>E93</f>
        <v>1012159.2999999999</v>
      </c>
      <c r="F92" s="3">
        <f aca="true" t="shared" si="27" ref="F92:L92">F93</f>
        <v>0</v>
      </c>
      <c r="G92" s="3">
        <f t="shared" si="27"/>
        <v>409161.99999999994</v>
      </c>
      <c r="H92" s="3">
        <f t="shared" si="27"/>
        <v>436251.8</v>
      </c>
      <c r="I92" s="3">
        <f t="shared" si="27"/>
        <v>1446838.0999999999</v>
      </c>
      <c r="J92" s="3">
        <f t="shared" si="27"/>
        <v>608404.7</v>
      </c>
      <c r="K92" s="3">
        <f t="shared" si="27"/>
        <v>547785.8999999999</v>
      </c>
      <c r="L92" s="3">
        <f t="shared" si="27"/>
        <v>1583928.9000000001</v>
      </c>
      <c r="M92" s="3" t="e">
        <f>M93</f>
        <v>#REF!</v>
      </c>
      <c r="N92" s="35"/>
    </row>
    <row r="93" spans="1:14" s="40" customFormat="1" ht="19.5" customHeight="1">
      <c r="A93" s="26" t="s">
        <v>22</v>
      </c>
      <c r="B93" s="27"/>
      <c r="C93" s="74"/>
      <c r="D93" s="4" t="e">
        <f>D94+D112+D111+#REF!</f>
        <v>#REF!</v>
      </c>
      <c r="E93" s="4">
        <f>E94+E113</f>
        <v>1012159.2999999999</v>
      </c>
      <c r="F93" s="4">
        <f aca="true" t="shared" si="28" ref="F93:L93">F94+F113</f>
        <v>0</v>
      </c>
      <c r="G93" s="4">
        <f t="shared" si="28"/>
        <v>409161.99999999994</v>
      </c>
      <c r="H93" s="4">
        <f t="shared" si="28"/>
        <v>436251.8</v>
      </c>
      <c r="I93" s="4">
        <f t="shared" si="28"/>
        <v>1446838.0999999999</v>
      </c>
      <c r="J93" s="4">
        <f t="shared" si="28"/>
        <v>608404.7</v>
      </c>
      <c r="K93" s="4">
        <f t="shared" si="28"/>
        <v>547785.8999999999</v>
      </c>
      <c r="L93" s="4">
        <f t="shared" si="28"/>
        <v>1583928.9000000001</v>
      </c>
      <c r="M93" s="4" t="e">
        <f>M94+M112+M111+#REF!</f>
        <v>#REF!</v>
      </c>
      <c r="N93" s="35">
        <f>I93-1446838.1</f>
        <v>0</v>
      </c>
    </row>
    <row r="94" spans="1:14" s="41" customFormat="1" ht="78.75">
      <c r="A94" s="24" t="s">
        <v>64</v>
      </c>
      <c r="B94" s="28"/>
      <c r="C94" s="75"/>
      <c r="D94" s="7">
        <f>SUM(D96:D105)</f>
        <v>562523.8999999999</v>
      </c>
      <c r="E94" s="7">
        <f>SUM(E96:E102)+SUM(E105:E110)+E111+E112</f>
        <v>890080.7</v>
      </c>
      <c r="F94" s="7">
        <f aca="true" t="shared" si="29" ref="F94:L94">SUM(F96:F102)+SUM(F105:F110)+F111+F112</f>
        <v>0</v>
      </c>
      <c r="G94" s="7">
        <f t="shared" si="29"/>
        <v>293296.29999999993</v>
      </c>
      <c r="H94" s="7">
        <f t="shared" si="29"/>
        <v>311194.5</v>
      </c>
      <c r="I94" s="7">
        <f t="shared" si="29"/>
        <v>1158561.2999999998</v>
      </c>
      <c r="J94" s="7">
        <f t="shared" si="29"/>
        <v>608404.7</v>
      </c>
      <c r="K94" s="7">
        <f t="shared" si="29"/>
        <v>283918.89999999997</v>
      </c>
      <c r="L94" s="7">
        <f t="shared" si="29"/>
        <v>1204376.6</v>
      </c>
      <c r="M94" s="7">
        <f>SUM(M96:M105)</f>
        <v>0</v>
      </c>
      <c r="N94" s="35"/>
    </row>
    <row r="95" spans="1:14" ht="78.75" customHeight="1">
      <c r="A95" s="16" t="s">
        <v>36</v>
      </c>
      <c r="B95" s="29"/>
      <c r="C95" s="76"/>
      <c r="D95" s="6"/>
      <c r="E95" s="6"/>
      <c r="G95" s="6"/>
      <c r="H95" s="6"/>
      <c r="I95" s="6"/>
      <c r="J95" s="6"/>
      <c r="K95" s="6"/>
      <c r="L95" s="6"/>
      <c r="M95" s="6"/>
      <c r="N95" s="35"/>
    </row>
    <row r="96" spans="1:14" ht="144.75" customHeight="1">
      <c r="A96" s="22" t="s">
        <v>119</v>
      </c>
      <c r="B96" s="30" t="s">
        <v>15</v>
      </c>
      <c r="C96" s="77"/>
      <c r="D96" s="6">
        <v>83492</v>
      </c>
      <c r="E96" s="6"/>
      <c r="G96" s="6"/>
      <c r="H96" s="6">
        <v>265994.5</v>
      </c>
      <c r="I96" s="6">
        <v>83492.9</v>
      </c>
      <c r="J96" s="6">
        <v>83492.9</v>
      </c>
      <c r="K96" s="6">
        <v>265994.8</v>
      </c>
      <c r="L96" s="13">
        <v>491650.8</v>
      </c>
      <c r="M96" s="6"/>
      <c r="N96" s="35"/>
    </row>
    <row r="97" spans="1:14" ht="100.5" customHeight="1" hidden="1">
      <c r="A97" s="22" t="s">
        <v>66</v>
      </c>
      <c r="B97" s="30" t="s">
        <v>67</v>
      </c>
      <c r="C97" s="77"/>
      <c r="D97" s="6">
        <v>39053.7</v>
      </c>
      <c r="E97" s="6"/>
      <c r="G97" s="6">
        <v>39053.7</v>
      </c>
      <c r="H97" s="6"/>
      <c r="I97" s="6"/>
      <c r="J97" s="6"/>
      <c r="K97" s="6"/>
      <c r="L97" s="6"/>
      <c r="M97" s="6"/>
      <c r="N97" s="35"/>
    </row>
    <row r="98" spans="1:14" ht="97.5" customHeight="1">
      <c r="A98" s="22" t="s">
        <v>117</v>
      </c>
      <c r="B98" s="30" t="s">
        <v>0</v>
      </c>
      <c r="C98" s="77"/>
      <c r="D98" s="6">
        <v>95585.4</v>
      </c>
      <c r="E98" s="6">
        <v>104242.6</v>
      </c>
      <c r="G98" s="6">
        <v>104242.6</v>
      </c>
      <c r="H98" s="6"/>
      <c r="I98" s="6"/>
      <c r="J98" s="6"/>
      <c r="K98" s="6"/>
      <c r="L98" s="6"/>
      <c r="M98" s="6"/>
      <c r="N98" s="35"/>
    </row>
    <row r="99" spans="1:14" ht="177" customHeight="1">
      <c r="A99" s="22" t="s">
        <v>77</v>
      </c>
      <c r="B99" s="30" t="s">
        <v>118</v>
      </c>
      <c r="C99" s="77"/>
      <c r="D99" s="6">
        <v>339392.8</v>
      </c>
      <c r="E99" s="6">
        <v>440355.2</v>
      </c>
      <c r="G99" s="6">
        <v>42017.8</v>
      </c>
      <c r="H99" s="6"/>
      <c r="I99" s="6">
        <v>71384.7</v>
      </c>
      <c r="J99" s="6">
        <v>21307.1</v>
      </c>
      <c r="K99" s="6"/>
      <c r="L99" s="6"/>
      <c r="M99" s="6"/>
      <c r="N99" s="35"/>
    </row>
    <row r="100" spans="1:14" ht="109.5" customHeight="1">
      <c r="A100" s="22" t="s">
        <v>121</v>
      </c>
      <c r="B100" s="30"/>
      <c r="C100" s="77"/>
      <c r="D100" s="6"/>
      <c r="E100" s="6"/>
      <c r="G100" s="6">
        <v>1437.9</v>
      </c>
      <c r="H100" s="6"/>
      <c r="I100" s="6"/>
      <c r="J100" s="6"/>
      <c r="K100" s="6"/>
      <c r="L100" s="6">
        <v>11437.9</v>
      </c>
      <c r="M100" s="6"/>
      <c r="N100" s="35"/>
    </row>
    <row r="101" spans="1:14" ht="126" customHeight="1" hidden="1">
      <c r="A101" s="22" t="s">
        <v>122</v>
      </c>
      <c r="B101" s="30"/>
      <c r="C101" s="77"/>
      <c r="D101" s="6"/>
      <c r="E101" s="6"/>
      <c r="G101" s="6">
        <v>1544.3</v>
      </c>
      <c r="H101" s="6"/>
      <c r="I101" s="6"/>
      <c r="J101" s="6"/>
      <c r="K101" s="6"/>
      <c r="L101" s="6"/>
      <c r="M101" s="6"/>
      <c r="N101" s="35"/>
    </row>
    <row r="102" spans="1:14" ht="94.5">
      <c r="A102" s="22" t="s">
        <v>123</v>
      </c>
      <c r="B102" s="30" t="s">
        <v>84</v>
      </c>
      <c r="C102" s="77"/>
      <c r="D102" s="6"/>
      <c r="E102" s="6">
        <v>2982.2</v>
      </c>
      <c r="G102" s="6"/>
      <c r="H102" s="6"/>
      <c r="I102" s="6">
        <v>53467.6</v>
      </c>
      <c r="J102" s="6"/>
      <c r="K102" s="6"/>
      <c r="L102" s="6">
        <v>205114.5</v>
      </c>
      <c r="M102" s="6"/>
      <c r="N102" s="35"/>
    </row>
    <row r="103" spans="1:14" ht="15.75">
      <c r="A103" s="20" t="s">
        <v>2</v>
      </c>
      <c r="B103" s="30"/>
      <c r="C103" s="77"/>
      <c r="D103" s="6"/>
      <c r="E103" s="6"/>
      <c r="G103" s="6"/>
      <c r="H103" s="6"/>
      <c r="I103" s="6"/>
      <c r="J103" s="6"/>
      <c r="K103" s="6"/>
      <c r="L103" s="6"/>
      <c r="M103" s="6"/>
      <c r="N103" s="35"/>
    </row>
    <row r="104" spans="1:14" ht="33.75" customHeight="1">
      <c r="A104" s="23" t="s">
        <v>120</v>
      </c>
      <c r="B104" s="30"/>
      <c r="C104" s="77"/>
      <c r="D104" s="6"/>
      <c r="E104" s="6">
        <v>2982.2</v>
      </c>
      <c r="G104" s="6"/>
      <c r="H104" s="6"/>
      <c r="I104" s="6"/>
      <c r="J104" s="6"/>
      <c r="K104" s="6"/>
      <c r="L104" s="6"/>
      <c r="M104" s="6"/>
      <c r="N104" s="35"/>
    </row>
    <row r="105" spans="1:14" ht="94.5">
      <c r="A105" s="22" t="s">
        <v>124</v>
      </c>
      <c r="B105" s="30" t="s">
        <v>52</v>
      </c>
      <c r="C105" s="77"/>
      <c r="D105" s="6">
        <v>5000</v>
      </c>
      <c r="E105" s="6">
        <v>5000</v>
      </c>
      <c r="G105" s="6">
        <v>5000</v>
      </c>
      <c r="H105" s="6">
        <v>45200</v>
      </c>
      <c r="I105" s="6">
        <v>63124.1</v>
      </c>
      <c r="J105" s="6">
        <v>45200</v>
      </c>
      <c r="K105" s="6">
        <v>17924.1</v>
      </c>
      <c r="L105" s="6"/>
      <c r="M105" s="6"/>
      <c r="N105" s="35"/>
    </row>
    <row r="106" spans="1:16" ht="141.75" customHeight="1">
      <c r="A106" s="22" t="s">
        <v>125</v>
      </c>
      <c r="B106" s="30" t="s">
        <v>67</v>
      </c>
      <c r="C106" s="77"/>
      <c r="D106" s="36">
        <v>39053.7</v>
      </c>
      <c r="E106" s="13">
        <v>36971.6</v>
      </c>
      <c r="G106" s="13"/>
      <c r="H106" s="13"/>
      <c r="I106" s="13"/>
      <c r="J106" s="13"/>
      <c r="K106" s="13"/>
      <c r="L106" s="13"/>
      <c r="M106" s="13"/>
      <c r="O106" s="13"/>
      <c r="P106" s="35"/>
    </row>
    <row r="107" spans="1:14" ht="66" customHeight="1">
      <c r="A107" s="22" t="s">
        <v>126</v>
      </c>
      <c r="B107" s="30" t="s">
        <v>128</v>
      </c>
      <c r="C107" s="77"/>
      <c r="D107" s="6"/>
      <c r="E107" s="6"/>
      <c r="G107" s="6"/>
      <c r="H107" s="6"/>
      <c r="I107" s="6">
        <v>35302</v>
      </c>
      <c r="J107" s="6"/>
      <c r="K107" s="6"/>
      <c r="L107" s="6"/>
      <c r="M107" s="6"/>
      <c r="N107" s="35"/>
    </row>
    <row r="108" spans="1:14" ht="96.75" customHeight="1">
      <c r="A108" s="22" t="s">
        <v>127</v>
      </c>
      <c r="B108" s="30" t="s">
        <v>0</v>
      </c>
      <c r="C108" s="77"/>
      <c r="D108" s="6">
        <v>96085.4</v>
      </c>
      <c r="E108" s="6">
        <v>200529.1</v>
      </c>
      <c r="G108" s="6"/>
      <c r="H108" s="6"/>
      <c r="I108" s="6"/>
      <c r="J108" s="6"/>
      <c r="K108" s="6"/>
      <c r="L108" s="6"/>
      <c r="M108" s="6"/>
      <c r="N108" s="35"/>
    </row>
    <row r="109" spans="1:14" ht="78.75">
      <c r="A109" s="22" t="s">
        <v>83</v>
      </c>
      <c r="B109" s="30"/>
      <c r="C109" s="77"/>
      <c r="D109" s="6"/>
      <c r="E109" s="6"/>
      <c r="G109" s="6"/>
      <c r="H109" s="6"/>
      <c r="I109" s="6">
        <v>165785.1</v>
      </c>
      <c r="J109" s="6"/>
      <c r="K109" s="6"/>
      <c r="L109" s="6"/>
      <c r="M109" s="6"/>
      <c r="N109" s="35"/>
    </row>
    <row r="110" spans="1:14" ht="78.75">
      <c r="A110" s="22" t="s">
        <v>144</v>
      </c>
      <c r="B110" s="30"/>
      <c r="C110" s="77"/>
      <c r="D110" s="6"/>
      <c r="E110" s="6"/>
      <c r="G110" s="6"/>
      <c r="H110" s="6"/>
      <c r="I110" s="6">
        <v>236305.8</v>
      </c>
      <c r="J110" s="6"/>
      <c r="K110" s="6"/>
      <c r="L110" s="6">
        <v>118599.4</v>
      </c>
      <c r="M110" s="6"/>
      <c r="N110" s="35"/>
    </row>
    <row r="111" spans="1:14" ht="144" customHeight="1">
      <c r="A111" s="22" t="s">
        <v>145</v>
      </c>
      <c r="B111" s="30"/>
      <c r="C111" s="77"/>
      <c r="D111" s="6"/>
      <c r="E111" s="6"/>
      <c r="G111" s="6"/>
      <c r="H111" s="6"/>
      <c r="I111" s="6">
        <v>289699.1</v>
      </c>
      <c r="J111" s="6"/>
      <c r="K111" s="6"/>
      <c r="L111" s="6">
        <v>216574</v>
      </c>
      <c r="M111" s="6"/>
      <c r="N111" s="35"/>
    </row>
    <row r="112" spans="1:25" s="41" customFormat="1" ht="193.5" customHeight="1">
      <c r="A112" s="56" t="s">
        <v>89</v>
      </c>
      <c r="B112" s="57"/>
      <c r="C112" s="80"/>
      <c r="D112" s="58"/>
      <c r="E112" s="58">
        <v>100000</v>
      </c>
      <c r="F112" s="59"/>
      <c r="G112" s="58">
        <v>100000</v>
      </c>
      <c r="H112" s="60"/>
      <c r="I112" s="58">
        <v>160000</v>
      </c>
      <c r="J112" s="58">
        <v>458404.7</v>
      </c>
      <c r="K112" s="58"/>
      <c r="L112" s="58">
        <v>161000</v>
      </c>
      <c r="M112" s="58">
        <v>481324.9</v>
      </c>
      <c r="N112" s="61"/>
      <c r="O112" s="59"/>
      <c r="P112" s="59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s="34" customFormat="1" ht="78.75">
      <c r="A113" s="62" t="s">
        <v>1</v>
      </c>
      <c r="B113" s="63"/>
      <c r="C113" s="81"/>
      <c r="D113" s="64">
        <v>237763.92</v>
      </c>
      <c r="E113" s="64">
        <v>122078.6</v>
      </c>
      <c r="F113" s="64">
        <v>0</v>
      </c>
      <c r="G113" s="64">
        <v>115865.7</v>
      </c>
      <c r="H113" s="64">
        <v>125057.3</v>
      </c>
      <c r="I113" s="64">
        <v>288276.8</v>
      </c>
      <c r="J113" s="64">
        <v>0</v>
      </c>
      <c r="K113" s="64">
        <v>263867</v>
      </c>
      <c r="L113" s="64">
        <v>379552.3</v>
      </c>
      <c r="M113" s="64">
        <v>0</v>
      </c>
      <c r="N113" s="61"/>
      <c r="O113" s="65"/>
      <c r="P113" s="65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s="34" customFormat="1" ht="15.75">
      <c r="A114" s="66" t="s">
        <v>2</v>
      </c>
      <c r="B114" s="67"/>
      <c r="C114" s="82"/>
      <c r="D114" s="68"/>
      <c r="E114" s="68"/>
      <c r="F114" s="69"/>
      <c r="G114" s="68"/>
      <c r="H114" s="68"/>
      <c r="I114" s="68"/>
      <c r="J114" s="68"/>
      <c r="K114" s="68"/>
      <c r="L114" s="68"/>
      <c r="M114" s="68"/>
      <c r="N114" s="61"/>
      <c r="O114" s="69"/>
      <c r="P114" s="69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16" ht="15.75">
      <c r="A115" s="70" t="s">
        <v>129</v>
      </c>
      <c r="B115" s="67"/>
      <c r="C115" s="82"/>
      <c r="D115" s="68"/>
      <c r="E115" s="68"/>
      <c r="F115" s="69"/>
      <c r="G115" s="68"/>
      <c r="H115" s="68"/>
      <c r="I115" s="68"/>
      <c r="J115" s="68"/>
      <c r="K115" s="68"/>
      <c r="L115" s="68"/>
      <c r="M115" s="68"/>
      <c r="N115" s="61"/>
      <c r="O115" s="69"/>
      <c r="P115" s="69"/>
    </row>
    <row r="116" spans="1:14" ht="63">
      <c r="A116" s="56" t="s">
        <v>130</v>
      </c>
      <c r="B116" s="57" t="s">
        <v>52</v>
      </c>
      <c r="C116" s="80"/>
      <c r="D116" s="58">
        <v>145685.32</v>
      </c>
      <c r="E116" s="58">
        <v>30000</v>
      </c>
      <c r="F116" s="59"/>
      <c r="G116" s="58">
        <v>115865.7</v>
      </c>
      <c r="H116" s="58">
        <v>15257.3</v>
      </c>
      <c r="I116" s="58">
        <v>178476.8</v>
      </c>
      <c r="J116" s="58"/>
      <c r="K116" s="58"/>
      <c r="L116" s="58">
        <v>115685.3</v>
      </c>
      <c r="M116" s="58"/>
      <c r="N116" s="61"/>
    </row>
    <row r="117" spans="1:14" ht="15.75" customHeight="1">
      <c r="A117" s="66" t="s">
        <v>2</v>
      </c>
      <c r="B117" s="57"/>
      <c r="C117" s="80"/>
      <c r="D117" s="58"/>
      <c r="E117" s="58"/>
      <c r="F117" s="59"/>
      <c r="G117" s="58"/>
      <c r="H117" s="58"/>
      <c r="I117" s="58"/>
      <c r="J117" s="58"/>
      <c r="K117" s="58"/>
      <c r="L117" s="58"/>
      <c r="M117" s="58"/>
      <c r="N117" s="61"/>
    </row>
    <row r="118" spans="1:14" ht="33" customHeight="1">
      <c r="A118" s="70" t="s">
        <v>120</v>
      </c>
      <c r="B118" s="57"/>
      <c r="C118" s="80"/>
      <c r="D118" s="58"/>
      <c r="E118" s="58">
        <v>15000</v>
      </c>
      <c r="F118" s="59"/>
      <c r="G118" s="58"/>
      <c r="H118" s="58"/>
      <c r="I118" s="58"/>
      <c r="J118" s="58"/>
      <c r="K118" s="58"/>
      <c r="L118" s="58"/>
      <c r="M118" s="58"/>
      <c r="N118" s="61"/>
    </row>
    <row r="119" spans="1:14" ht="87.75" customHeight="1">
      <c r="A119" s="56" t="s">
        <v>82</v>
      </c>
      <c r="B119" s="57" t="s">
        <v>52</v>
      </c>
      <c r="C119" s="80"/>
      <c r="D119" s="58">
        <v>92078.6</v>
      </c>
      <c r="E119" s="58">
        <v>92078.6</v>
      </c>
      <c r="F119" s="59"/>
      <c r="G119" s="58"/>
      <c r="H119" s="58">
        <v>109800</v>
      </c>
      <c r="I119" s="58">
        <v>109800</v>
      </c>
      <c r="J119" s="58"/>
      <c r="K119" s="58">
        <v>263867</v>
      </c>
      <c r="L119" s="58">
        <v>263867</v>
      </c>
      <c r="M119" s="58"/>
      <c r="N119" s="61"/>
    </row>
    <row r="120" spans="1:14" ht="15" customHeight="1">
      <c r="A120" s="66" t="s">
        <v>2</v>
      </c>
      <c r="B120" s="57"/>
      <c r="C120" s="80"/>
      <c r="D120" s="58"/>
      <c r="E120" s="58"/>
      <c r="F120" s="59"/>
      <c r="G120" s="58"/>
      <c r="H120" s="58"/>
      <c r="I120" s="58"/>
      <c r="J120" s="58"/>
      <c r="K120" s="58"/>
      <c r="L120" s="58"/>
      <c r="M120" s="58"/>
      <c r="N120" s="61"/>
    </row>
    <row r="121" spans="1:14" ht="31.5" customHeight="1">
      <c r="A121" s="70" t="s">
        <v>120</v>
      </c>
      <c r="B121" s="57"/>
      <c r="C121" s="80"/>
      <c r="D121" s="58"/>
      <c r="E121" s="58">
        <v>10000</v>
      </c>
      <c r="F121" s="59"/>
      <c r="G121" s="58"/>
      <c r="H121" s="58"/>
      <c r="I121" s="58"/>
      <c r="J121" s="58"/>
      <c r="K121" s="58"/>
      <c r="L121" s="58"/>
      <c r="M121" s="58"/>
      <c r="N121" s="61"/>
    </row>
    <row r="122" spans="1:14" ht="35.25" customHeight="1">
      <c r="A122" s="16" t="s">
        <v>90</v>
      </c>
      <c r="B122" s="30"/>
      <c r="C122" s="77"/>
      <c r="D122" s="6"/>
      <c r="E122" s="12"/>
      <c r="G122" s="6"/>
      <c r="H122" s="6"/>
      <c r="I122" s="6"/>
      <c r="J122" s="6"/>
      <c r="L122" s="6"/>
      <c r="M122" s="6"/>
      <c r="N122" s="35"/>
    </row>
    <row r="123" spans="1:14" s="34" customFormat="1" ht="18" customHeight="1">
      <c r="A123" s="16" t="s">
        <v>32</v>
      </c>
      <c r="B123" s="25"/>
      <c r="C123" s="73"/>
      <c r="D123" s="3">
        <f>D124</f>
        <v>314696.33</v>
      </c>
      <c r="E123" s="3">
        <f aca="true" t="shared" si="30" ref="E123:L123">E124+E154</f>
        <v>307868</v>
      </c>
      <c r="F123" s="3">
        <f t="shared" si="30"/>
        <v>170000</v>
      </c>
      <c r="G123" s="3">
        <f t="shared" si="30"/>
        <v>480641</v>
      </c>
      <c r="H123" s="3">
        <f t="shared" si="30"/>
        <v>151629.26</v>
      </c>
      <c r="I123" s="3">
        <f t="shared" si="30"/>
        <v>0</v>
      </c>
      <c r="J123" s="3">
        <f t="shared" si="30"/>
        <v>97288.8</v>
      </c>
      <c r="K123" s="3">
        <f t="shared" si="30"/>
        <v>131266.8</v>
      </c>
      <c r="L123" s="3">
        <f t="shared" si="30"/>
        <v>0</v>
      </c>
      <c r="M123" s="3">
        <f>M124</f>
        <v>728974</v>
      </c>
      <c r="N123" s="37"/>
    </row>
    <row r="124" spans="1:14" s="40" customFormat="1" ht="16.5" customHeight="1">
      <c r="A124" s="26" t="s">
        <v>22</v>
      </c>
      <c r="B124" s="27"/>
      <c r="C124" s="74"/>
      <c r="D124" s="4">
        <f>D125+D133+D151+D154</f>
        <v>314696.33</v>
      </c>
      <c r="E124" s="4">
        <f aca="true" t="shared" si="31" ref="E124:L124">E125+E133+E151</f>
        <v>304868</v>
      </c>
      <c r="F124" s="4">
        <f t="shared" si="31"/>
        <v>155000</v>
      </c>
      <c r="G124" s="4">
        <f t="shared" si="31"/>
        <v>477641</v>
      </c>
      <c r="H124" s="4">
        <f t="shared" si="31"/>
        <v>151629.26</v>
      </c>
      <c r="I124" s="4">
        <f t="shared" si="31"/>
        <v>0</v>
      </c>
      <c r="J124" s="4">
        <f t="shared" si="31"/>
        <v>97288.8</v>
      </c>
      <c r="K124" s="4">
        <f t="shared" si="31"/>
        <v>131266.8</v>
      </c>
      <c r="L124" s="4">
        <f t="shared" si="31"/>
        <v>0</v>
      </c>
      <c r="M124" s="4">
        <f>M125+M133+M151+M154</f>
        <v>728974</v>
      </c>
      <c r="N124" s="32"/>
    </row>
    <row r="125" spans="1:14" s="41" customFormat="1" ht="63">
      <c r="A125" s="24" t="s">
        <v>79</v>
      </c>
      <c r="B125" s="28"/>
      <c r="C125" s="75"/>
      <c r="D125" s="7">
        <f aca="true" t="shared" si="32" ref="D125:M125">SUM(D128:D132)</f>
        <v>19681.33</v>
      </c>
      <c r="E125" s="7">
        <f>SUM(E128:E132)</f>
        <v>9091.2</v>
      </c>
      <c r="G125" s="7">
        <f t="shared" si="32"/>
        <v>11840</v>
      </c>
      <c r="H125" s="7">
        <f t="shared" si="32"/>
        <v>0</v>
      </c>
      <c r="I125" s="7">
        <f>SUM(I128:I132)</f>
        <v>0</v>
      </c>
      <c r="J125" s="7">
        <f t="shared" si="32"/>
        <v>0</v>
      </c>
      <c r="K125" s="7">
        <f t="shared" si="32"/>
        <v>14900</v>
      </c>
      <c r="L125" s="7">
        <f t="shared" si="32"/>
        <v>0</v>
      </c>
      <c r="M125" s="7">
        <f t="shared" si="32"/>
        <v>14900</v>
      </c>
      <c r="N125" s="44"/>
    </row>
    <row r="126" spans="1:14" s="40" customFormat="1" ht="80.25" customHeight="1">
      <c r="A126" s="16" t="s">
        <v>36</v>
      </c>
      <c r="B126" s="27"/>
      <c r="C126" s="74"/>
      <c r="D126" s="4"/>
      <c r="E126" s="10"/>
      <c r="G126" s="4"/>
      <c r="H126" s="4"/>
      <c r="I126" s="4"/>
      <c r="J126" s="4"/>
      <c r="K126" s="4"/>
      <c r="L126" s="4"/>
      <c r="M126" s="4"/>
      <c r="N126" s="32"/>
    </row>
    <row r="127" spans="1:14" s="50" customFormat="1" ht="20.25" customHeight="1">
      <c r="A127" s="23" t="s">
        <v>131</v>
      </c>
      <c r="B127" s="48"/>
      <c r="C127" s="83"/>
      <c r="D127" s="49"/>
      <c r="E127" s="10"/>
      <c r="G127" s="49"/>
      <c r="H127" s="49"/>
      <c r="I127" s="49"/>
      <c r="J127" s="49"/>
      <c r="K127" s="49"/>
      <c r="L127" s="49"/>
      <c r="M127" s="49"/>
      <c r="N127" s="51"/>
    </row>
    <row r="128" spans="1:14" ht="47.25">
      <c r="A128" s="22" t="s">
        <v>133</v>
      </c>
      <c r="B128" s="30" t="s">
        <v>40</v>
      </c>
      <c r="C128" s="77">
        <v>9402.1</v>
      </c>
      <c r="D128" s="6">
        <v>10112.33</v>
      </c>
      <c r="E128" s="6">
        <v>3175.5</v>
      </c>
      <c r="G128" s="6">
        <v>5000</v>
      </c>
      <c r="H128" s="6"/>
      <c r="I128" s="6"/>
      <c r="J128" s="6"/>
      <c r="K128" s="6"/>
      <c r="L128" s="6"/>
      <c r="M128" s="6"/>
      <c r="N128" s="35"/>
    </row>
    <row r="129" spans="1:14" ht="63" customHeight="1">
      <c r="A129" s="22" t="s">
        <v>134</v>
      </c>
      <c r="B129" s="30" t="s">
        <v>40</v>
      </c>
      <c r="C129" s="78">
        <v>5930</v>
      </c>
      <c r="D129" s="6">
        <v>2729</v>
      </c>
      <c r="E129" s="6">
        <v>2015</v>
      </c>
      <c r="G129" s="6"/>
      <c r="H129" s="6"/>
      <c r="I129" s="6"/>
      <c r="J129" s="6"/>
      <c r="K129" s="6"/>
      <c r="L129" s="6"/>
      <c r="M129" s="6"/>
      <c r="N129" s="35"/>
    </row>
    <row r="130" spans="1:14" ht="21.75" customHeight="1">
      <c r="A130" s="23" t="s">
        <v>132</v>
      </c>
      <c r="B130" s="30"/>
      <c r="C130" s="78"/>
      <c r="D130" s="6"/>
      <c r="E130" s="6"/>
      <c r="G130" s="6"/>
      <c r="H130" s="6"/>
      <c r="I130" s="6"/>
      <c r="J130" s="6"/>
      <c r="K130" s="6"/>
      <c r="L130" s="6"/>
      <c r="M130" s="6"/>
      <c r="N130" s="35"/>
    </row>
    <row r="131" spans="1:14" ht="31.5" hidden="1">
      <c r="A131" s="22" t="s">
        <v>91</v>
      </c>
      <c r="B131" s="30" t="s">
        <v>43</v>
      </c>
      <c r="C131" s="78"/>
      <c r="D131" s="6"/>
      <c r="E131" s="6"/>
      <c r="G131" s="6"/>
      <c r="H131" s="6"/>
      <c r="I131" s="6"/>
      <c r="J131" s="6"/>
      <c r="K131" s="6">
        <v>14900</v>
      </c>
      <c r="L131" s="6"/>
      <c r="M131" s="6">
        <v>14900</v>
      </c>
      <c r="N131" s="35"/>
    </row>
    <row r="132" spans="1:14" ht="50.25" customHeight="1">
      <c r="A132" s="22" t="s">
        <v>136</v>
      </c>
      <c r="B132" s="30" t="s">
        <v>40</v>
      </c>
      <c r="C132" s="78">
        <v>13680</v>
      </c>
      <c r="D132" s="6">
        <v>6840</v>
      </c>
      <c r="E132" s="6">
        <v>3900.7</v>
      </c>
      <c r="G132" s="6">
        <v>6840</v>
      </c>
      <c r="H132" s="6"/>
      <c r="I132" s="6"/>
      <c r="J132" s="6"/>
      <c r="K132" s="6"/>
      <c r="L132" s="6"/>
      <c r="M132" s="6"/>
      <c r="N132" s="35"/>
    </row>
    <row r="133" spans="1:14" s="41" customFormat="1" ht="49.5" customHeight="1">
      <c r="A133" s="24" t="s">
        <v>11</v>
      </c>
      <c r="B133" s="28"/>
      <c r="C133" s="75"/>
      <c r="D133" s="7">
        <f>SUM(D140:D150)</f>
        <v>272015</v>
      </c>
      <c r="E133" s="7">
        <f>SUM(E135:E144)</f>
        <v>275776.8</v>
      </c>
      <c r="F133" s="7">
        <f aca="true" t="shared" si="33" ref="F133:L133">SUM(F135:F144)</f>
        <v>145000</v>
      </c>
      <c r="G133" s="7">
        <f t="shared" si="33"/>
        <v>442801</v>
      </c>
      <c r="H133" s="7">
        <f t="shared" si="33"/>
        <v>91629.26</v>
      </c>
      <c r="I133" s="7">
        <f t="shared" si="33"/>
        <v>0</v>
      </c>
      <c r="J133" s="7">
        <f t="shared" si="33"/>
        <v>37288.8</v>
      </c>
      <c r="K133" s="7">
        <f t="shared" si="33"/>
        <v>51766.8</v>
      </c>
      <c r="L133" s="7">
        <f t="shared" si="33"/>
        <v>0</v>
      </c>
      <c r="M133" s="7">
        <f>SUM(M140:M150)</f>
        <v>558319.5</v>
      </c>
      <c r="N133" s="35"/>
    </row>
    <row r="134" spans="1:14" ht="82.5" customHeight="1">
      <c r="A134" s="16" t="s">
        <v>36</v>
      </c>
      <c r="B134" s="29"/>
      <c r="C134" s="76"/>
      <c r="D134" s="6"/>
      <c r="E134" s="6"/>
      <c r="G134" s="6"/>
      <c r="H134" s="6"/>
      <c r="I134" s="6"/>
      <c r="J134" s="6"/>
      <c r="K134" s="6"/>
      <c r="L134" s="6"/>
      <c r="M134" s="6"/>
      <c r="N134" s="35"/>
    </row>
    <row r="135" spans="1:14" ht="240.75" customHeight="1">
      <c r="A135" s="22" t="s">
        <v>147</v>
      </c>
      <c r="B135" s="30" t="s">
        <v>46</v>
      </c>
      <c r="C135" s="77">
        <v>266827.6</v>
      </c>
      <c r="D135" s="6">
        <v>266827.6</v>
      </c>
      <c r="E135" s="6">
        <v>87550</v>
      </c>
      <c r="G135" s="6">
        <v>87551</v>
      </c>
      <c r="H135" s="6"/>
      <c r="I135" s="6"/>
      <c r="J135" s="6"/>
      <c r="K135" s="6"/>
      <c r="L135" s="6"/>
      <c r="M135" s="6"/>
      <c r="N135" s="35"/>
    </row>
    <row r="136" spans="1:14" ht="63">
      <c r="A136" s="22" t="s">
        <v>138</v>
      </c>
      <c r="B136" s="30" t="s">
        <v>71</v>
      </c>
      <c r="C136" s="77">
        <v>1128325.6</v>
      </c>
      <c r="D136" s="6">
        <v>300000</v>
      </c>
      <c r="E136" s="6">
        <v>155000</v>
      </c>
      <c r="F136" s="47">
        <v>145000</v>
      </c>
      <c r="G136" s="6">
        <v>300000</v>
      </c>
      <c r="H136" s="6"/>
      <c r="I136" s="6"/>
      <c r="J136" s="6"/>
      <c r="K136" s="6"/>
      <c r="L136" s="6"/>
      <c r="M136" s="6"/>
      <c r="N136" s="35"/>
    </row>
    <row r="137" spans="1:14" ht="15.75">
      <c r="A137" s="23" t="s">
        <v>140</v>
      </c>
      <c r="B137" s="30"/>
      <c r="C137" s="77"/>
      <c r="D137" s="6"/>
      <c r="E137" s="6"/>
      <c r="F137" s="47"/>
      <c r="G137" s="6"/>
      <c r="H137" s="6"/>
      <c r="I137" s="6"/>
      <c r="J137" s="6"/>
      <c r="K137" s="6"/>
      <c r="L137" s="6"/>
      <c r="M137" s="6"/>
      <c r="N137" s="35"/>
    </row>
    <row r="138" spans="1:14" ht="110.25">
      <c r="A138" s="22" t="s">
        <v>80</v>
      </c>
      <c r="B138" s="30" t="s">
        <v>0</v>
      </c>
      <c r="C138" s="77">
        <v>1211.8</v>
      </c>
      <c r="D138" s="6"/>
      <c r="E138" s="6">
        <v>1211.8</v>
      </c>
      <c r="G138" s="6">
        <v>1250</v>
      </c>
      <c r="H138" s="6"/>
      <c r="I138" s="6"/>
      <c r="J138" s="6"/>
      <c r="K138" s="6"/>
      <c r="L138" s="6"/>
      <c r="M138" s="6"/>
      <c r="N138" s="35"/>
    </row>
    <row r="139" spans="1:14" ht="18.75" customHeight="1">
      <c r="A139" s="23" t="s">
        <v>139</v>
      </c>
      <c r="B139" s="30"/>
      <c r="C139" s="77"/>
      <c r="D139" s="6"/>
      <c r="E139" s="6"/>
      <c r="G139" s="6"/>
      <c r="H139" s="6"/>
      <c r="I139" s="6"/>
      <c r="J139" s="6"/>
      <c r="K139" s="6"/>
      <c r="L139" s="6"/>
      <c r="M139" s="6"/>
      <c r="N139" s="35"/>
    </row>
    <row r="140" spans="1:14" ht="79.5" customHeight="1">
      <c r="A140" s="22" t="s">
        <v>137</v>
      </c>
      <c r="B140" s="30" t="s">
        <v>46</v>
      </c>
      <c r="C140" s="77">
        <v>137629.3</v>
      </c>
      <c r="D140" s="6">
        <v>70000</v>
      </c>
      <c r="E140" s="6">
        <v>20000</v>
      </c>
      <c r="G140" s="6">
        <v>29000</v>
      </c>
      <c r="H140" s="6">
        <v>66629.26</v>
      </c>
      <c r="I140" s="6"/>
      <c r="J140" s="6">
        <v>12288.8</v>
      </c>
      <c r="K140" s="6"/>
      <c r="L140" s="6"/>
      <c r="M140" s="6"/>
      <c r="N140" s="35"/>
    </row>
    <row r="141" spans="1:14" ht="21" customHeight="1">
      <c r="A141" s="22" t="s">
        <v>132</v>
      </c>
      <c r="B141" s="30"/>
      <c r="C141" s="77"/>
      <c r="D141" s="6"/>
      <c r="E141" s="6"/>
      <c r="G141" s="6"/>
      <c r="H141" s="6"/>
      <c r="I141" s="6"/>
      <c r="J141" s="6"/>
      <c r="K141" s="6"/>
      <c r="L141" s="6"/>
      <c r="M141" s="6"/>
      <c r="N141" s="35"/>
    </row>
    <row r="142" spans="1:14" ht="62.25" customHeight="1">
      <c r="A142" s="22" t="s">
        <v>135</v>
      </c>
      <c r="B142" s="30" t="s">
        <v>0</v>
      </c>
      <c r="C142" s="78">
        <v>2015</v>
      </c>
      <c r="D142" s="6">
        <v>2015</v>
      </c>
      <c r="E142" s="6">
        <v>2015</v>
      </c>
      <c r="G142" s="6"/>
      <c r="H142" s="6"/>
      <c r="I142" s="6"/>
      <c r="J142" s="6"/>
      <c r="K142" s="6"/>
      <c r="L142" s="6"/>
      <c r="M142" s="6"/>
      <c r="N142" s="35"/>
    </row>
    <row r="143" ht="15.75">
      <c r="A143" s="23" t="s">
        <v>141</v>
      </c>
    </row>
    <row r="144" spans="1:14" ht="78.75">
      <c r="A144" s="22" t="s">
        <v>72</v>
      </c>
      <c r="B144" s="30" t="s">
        <v>52</v>
      </c>
      <c r="C144" s="77"/>
      <c r="D144" s="15">
        <v>25000</v>
      </c>
      <c r="E144" s="15">
        <v>10000</v>
      </c>
      <c r="G144" s="15">
        <v>25000</v>
      </c>
      <c r="H144" s="15">
        <v>25000</v>
      </c>
      <c r="I144" s="15"/>
      <c r="J144" s="15">
        <v>25000</v>
      </c>
      <c r="K144" s="15">
        <v>51766.8</v>
      </c>
      <c r="L144" s="15"/>
      <c r="M144" s="15">
        <f>51766.8-14900</f>
        <v>36866.8</v>
      </c>
      <c r="N144" s="35"/>
    </row>
    <row r="145" spans="1:13" s="42" customFormat="1" ht="3" customHeight="1" hidden="1">
      <c r="A145" s="22" t="s">
        <v>72</v>
      </c>
      <c r="B145" s="30" t="s">
        <v>52</v>
      </c>
      <c r="C145" s="77"/>
      <c r="D145" s="15">
        <v>25000</v>
      </c>
      <c r="E145" s="15"/>
      <c r="G145" s="15">
        <v>25000</v>
      </c>
      <c r="H145" s="15">
        <v>30000</v>
      </c>
      <c r="I145" s="15"/>
      <c r="J145" s="15">
        <v>30000</v>
      </c>
      <c r="K145" s="15">
        <v>35000</v>
      </c>
      <c r="L145" s="15"/>
      <c r="M145" s="15">
        <v>31766.8</v>
      </c>
    </row>
    <row r="146" spans="1:14" ht="76.5" customHeight="1" hidden="1">
      <c r="A146" s="22" t="s">
        <v>7</v>
      </c>
      <c r="B146" s="30" t="s">
        <v>43</v>
      </c>
      <c r="C146" s="77"/>
      <c r="D146" s="6"/>
      <c r="E146" s="6"/>
      <c r="G146" s="6"/>
      <c r="H146" s="6"/>
      <c r="I146" s="6"/>
      <c r="J146" s="6"/>
      <c r="K146" s="6">
        <v>105464</v>
      </c>
      <c r="L146" s="6"/>
      <c r="M146" s="6">
        <v>105464</v>
      </c>
      <c r="N146" s="35"/>
    </row>
    <row r="147" spans="1:14" ht="0.75" customHeight="1">
      <c r="A147" s="22" t="s">
        <v>8</v>
      </c>
      <c r="B147" s="30" t="s">
        <v>43</v>
      </c>
      <c r="C147" s="77"/>
      <c r="D147" s="6"/>
      <c r="E147" s="6"/>
      <c r="G147" s="6"/>
      <c r="H147" s="6"/>
      <c r="I147" s="6"/>
      <c r="J147" s="6"/>
      <c r="K147" s="6">
        <v>83139</v>
      </c>
      <c r="L147" s="6"/>
      <c r="M147" s="6">
        <v>83139</v>
      </c>
      <c r="N147" s="35"/>
    </row>
    <row r="148" spans="1:14" ht="0.75" customHeight="1">
      <c r="A148" s="22" t="s">
        <v>9</v>
      </c>
      <c r="B148" s="30" t="s">
        <v>43</v>
      </c>
      <c r="C148" s="77"/>
      <c r="D148" s="6"/>
      <c r="E148" s="6"/>
      <c r="G148" s="6"/>
      <c r="H148" s="6"/>
      <c r="I148" s="6"/>
      <c r="J148" s="6"/>
      <c r="K148" s="6">
        <v>29015</v>
      </c>
      <c r="L148" s="6"/>
      <c r="M148" s="6">
        <v>29015</v>
      </c>
      <c r="N148" s="35"/>
    </row>
    <row r="149" spans="1:14" ht="59.25" customHeight="1" hidden="1">
      <c r="A149" s="22" t="s">
        <v>10</v>
      </c>
      <c r="B149" s="30" t="s">
        <v>43</v>
      </c>
      <c r="C149" s="77"/>
      <c r="D149" s="6"/>
      <c r="E149" s="6"/>
      <c r="G149" s="6"/>
      <c r="H149" s="6"/>
      <c r="I149" s="6"/>
      <c r="J149" s="6"/>
      <c r="K149" s="6">
        <v>8934.7</v>
      </c>
      <c r="L149" s="6"/>
      <c r="M149" s="6">
        <v>8934.7</v>
      </c>
      <c r="N149" s="35"/>
    </row>
    <row r="150" spans="1:14" ht="51" customHeight="1" hidden="1">
      <c r="A150" s="22" t="s">
        <v>6</v>
      </c>
      <c r="B150" s="30" t="s">
        <v>65</v>
      </c>
      <c r="C150" s="77"/>
      <c r="D150" s="6">
        <v>150000</v>
      </c>
      <c r="E150" s="6"/>
      <c r="G150" s="6">
        <v>150000</v>
      </c>
      <c r="H150" s="6">
        <v>250000</v>
      </c>
      <c r="I150" s="6"/>
      <c r="J150" s="6">
        <v>130000</v>
      </c>
      <c r="K150" s="6">
        <v>300000</v>
      </c>
      <c r="L150" s="6"/>
      <c r="M150" s="6">
        <f>300000-36866.8</f>
        <v>263133.2</v>
      </c>
      <c r="N150" s="35"/>
    </row>
    <row r="151" spans="1:14" s="41" customFormat="1" ht="78.75">
      <c r="A151" s="24" t="s">
        <v>16</v>
      </c>
      <c r="B151" s="28"/>
      <c r="C151" s="75"/>
      <c r="D151" s="7">
        <f>D152</f>
        <v>23000</v>
      </c>
      <c r="E151" s="7">
        <f>E152</f>
        <v>20000</v>
      </c>
      <c r="F151" s="7">
        <f aca="true" t="shared" si="34" ref="F151:L151">F152</f>
        <v>10000</v>
      </c>
      <c r="G151" s="7">
        <f t="shared" si="34"/>
        <v>23000</v>
      </c>
      <c r="H151" s="7">
        <f t="shared" si="34"/>
        <v>60000</v>
      </c>
      <c r="I151" s="7">
        <f t="shared" si="34"/>
        <v>0</v>
      </c>
      <c r="J151" s="7">
        <f t="shared" si="34"/>
        <v>60000</v>
      </c>
      <c r="K151" s="7">
        <f t="shared" si="34"/>
        <v>64600</v>
      </c>
      <c r="L151" s="7">
        <f t="shared" si="34"/>
        <v>0</v>
      </c>
      <c r="M151" s="7">
        <f>M152</f>
        <v>55754.5</v>
      </c>
      <c r="N151" s="35"/>
    </row>
    <row r="152" spans="1:14" s="34" customFormat="1" ht="50.25" customHeight="1">
      <c r="A152" s="16" t="s">
        <v>39</v>
      </c>
      <c r="B152" s="25"/>
      <c r="C152" s="73"/>
      <c r="D152" s="3">
        <f>SUM(D153:D153)</f>
        <v>23000</v>
      </c>
      <c r="E152" s="3">
        <f>SUM(E153:E153)</f>
        <v>20000</v>
      </c>
      <c r="F152" s="3">
        <f aca="true" t="shared" si="35" ref="F152:L152">SUM(F153:F153)</f>
        <v>10000</v>
      </c>
      <c r="G152" s="3">
        <f t="shared" si="35"/>
        <v>23000</v>
      </c>
      <c r="H152" s="3">
        <f t="shared" si="35"/>
        <v>60000</v>
      </c>
      <c r="I152" s="3">
        <f t="shared" si="35"/>
        <v>0</v>
      </c>
      <c r="J152" s="3">
        <f t="shared" si="35"/>
        <v>60000</v>
      </c>
      <c r="K152" s="3">
        <f t="shared" si="35"/>
        <v>64600</v>
      </c>
      <c r="L152" s="3">
        <f t="shared" si="35"/>
        <v>0</v>
      </c>
      <c r="M152" s="3">
        <f>SUM(M153:M153)</f>
        <v>55754.5</v>
      </c>
      <c r="N152" s="35"/>
    </row>
    <row r="153" spans="1:14" ht="94.5">
      <c r="A153" s="22" t="s">
        <v>142</v>
      </c>
      <c r="B153" s="30" t="s">
        <v>0</v>
      </c>
      <c r="C153" s="78">
        <f>170186.75-61790</f>
        <v>108396.75</v>
      </c>
      <c r="D153" s="6">
        <v>23000</v>
      </c>
      <c r="E153" s="6">
        <v>20000</v>
      </c>
      <c r="F153" s="14">
        <v>10000</v>
      </c>
      <c r="G153" s="6">
        <v>23000</v>
      </c>
      <c r="H153" s="6">
        <v>60000</v>
      </c>
      <c r="I153" s="6"/>
      <c r="J153" s="6">
        <v>60000</v>
      </c>
      <c r="K153" s="6">
        <v>64600</v>
      </c>
      <c r="L153" s="6"/>
      <c r="M153" s="6">
        <v>55754.5</v>
      </c>
      <c r="N153" s="35"/>
    </row>
    <row r="154" spans="1:14" s="34" customFormat="1" ht="22.5" customHeight="1">
      <c r="A154" s="16" t="s">
        <v>29</v>
      </c>
      <c r="B154" s="33"/>
      <c r="C154" s="84"/>
      <c r="D154" s="52">
        <f>SUM(D156:D156)</f>
        <v>0</v>
      </c>
      <c r="E154" s="53">
        <f>E156</f>
        <v>3000</v>
      </c>
      <c r="F154" s="53">
        <f aca="true" t="shared" si="36" ref="F154:L154">F156</f>
        <v>15000</v>
      </c>
      <c r="G154" s="53">
        <f t="shared" si="36"/>
        <v>3000</v>
      </c>
      <c r="H154" s="53">
        <f t="shared" si="36"/>
        <v>0</v>
      </c>
      <c r="I154" s="53">
        <f t="shared" si="36"/>
        <v>0</v>
      </c>
      <c r="J154" s="53">
        <f t="shared" si="36"/>
        <v>0</v>
      </c>
      <c r="K154" s="53">
        <f t="shared" si="36"/>
        <v>0</v>
      </c>
      <c r="L154" s="53">
        <f t="shared" si="36"/>
        <v>0</v>
      </c>
      <c r="M154" s="52">
        <f>SUM(M156:M156)</f>
        <v>100000</v>
      </c>
      <c r="N154" s="35"/>
    </row>
    <row r="155" spans="1:14" ht="63">
      <c r="A155" s="16" t="s">
        <v>39</v>
      </c>
      <c r="B155" s="30"/>
      <c r="C155" s="77"/>
      <c r="D155" s="6"/>
      <c r="E155" s="6"/>
      <c r="G155" s="6"/>
      <c r="H155" s="6"/>
      <c r="I155" s="6"/>
      <c r="J155" s="6"/>
      <c r="K155" s="6"/>
      <c r="L155" s="6"/>
      <c r="M155" s="6"/>
      <c r="N155" s="35"/>
    </row>
    <row r="156" spans="1:14" ht="65.25" customHeight="1">
      <c r="A156" s="22" t="s">
        <v>153</v>
      </c>
      <c r="B156" s="30" t="s">
        <v>143</v>
      </c>
      <c r="C156" s="77"/>
      <c r="D156" s="6"/>
      <c r="E156" s="6">
        <v>3000</v>
      </c>
      <c r="F156" s="14">
        <v>15000</v>
      </c>
      <c r="G156" s="6">
        <v>3000</v>
      </c>
      <c r="H156" s="6"/>
      <c r="I156" s="6"/>
      <c r="J156" s="6"/>
      <c r="K156" s="6"/>
      <c r="L156" s="6"/>
      <c r="M156" s="6">
        <v>100000</v>
      </c>
      <c r="N156" s="35"/>
    </row>
    <row r="157" spans="1:14" ht="17.25" customHeight="1">
      <c r="A157" s="66" t="s">
        <v>2</v>
      </c>
      <c r="B157" s="30"/>
      <c r="C157" s="77"/>
      <c r="D157" s="6"/>
      <c r="E157" s="6"/>
      <c r="G157" s="6"/>
      <c r="H157" s="6"/>
      <c r="I157" s="6"/>
      <c r="J157" s="6"/>
      <c r="K157" s="6"/>
      <c r="L157" s="6"/>
      <c r="M157" s="6"/>
      <c r="N157" s="35"/>
    </row>
    <row r="158" spans="1:14" ht="34.5" customHeight="1">
      <c r="A158" s="70" t="s">
        <v>120</v>
      </c>
      <c r="B158" s="30"/>
      <c r="C158" s="77"/>
      <c r="D158" s="6"/>
      <c r="E158" s="6">
        <v>3000</v>
      </c>
      <c r="G158" s="6"/>
      <c r="H158" s="6"/>
      <c r="I158" s="6"/>
      <c r="J158" s="6"/>
      <c r="K158" s="6"/>
      <c r="L158" s="6"/>
      <c r="M158" s="6"/>
      <c r="N158" s="35"/>
    </row>
    <row r="159" spans="1:14" ht="15.75">
      <c r="A159" s="16" t="s">
        <v>30</v>
      </c>
      <c r="B159" s="21"/>
      <c r="C159" s="72"/>
      <c r="D159" s="2"/>
      <c r="E159" s="2"/>
      <c r="G159" s="2"/>
      <c r="H159" s="2"/>
      <c r="I159" s="2"/>
      <c r="J159" s="2"/>
      <c r="K159" s="2"/>
      <c r="L159" s="2"/>
      <c r="M159" s="2"/>
      <c r="N159" s="35"/>
    </row>
    <row r="160" spans="1:14" s="34" customFormat="1" ht="18" customHeight="1">
      <c r="A160" s="16" t="s">
        <v>32</v>
      </c>
      <c r="B160" s="25"/>
      <c r="C160" s="73"/>
      <c r="D160" s="3" t="e">
        <f>#REF!+D161</f>
        <v>#REF!</v>
      </c>
      <c r="E160" s="3">
        <f>E161</f>
        <v>5680</v>
      </c>
      <c r="F160" s="3">
        <f aca="true" t="shared" si="37" ref="F160:L160">F161</f>
        <v>0</v>
      </c>
      <c r="G160" s="3">
        <f t="shared" si="37"/>
        <v>1580</v>
      </c>
      <c r="H160" s="3">
        <f t="shared" si="37"/>
        <v>3018</v>
      </c>
      <c r="I160" s="3">
        <f t="shared" si="37"/>
        <v>4180</v>
      </c>
      <c r="J160" s="3">
        <f t="shared" si="37"/>
        <v>2750</v>
      </c>
      <c r="K160" s="3">
        <f t="shared" si="37"/>
        <v>3218</v>
      </c>
      <c r="L160" s="3">
        <f t="shared" si="37"/>
        <v>4380</v>
      </c>
      <c r="M160" s="3" t="e">
        <f>#REF!+M161</f>
        <v>#REF!</v>
      </c>
      <c r="N160" s="35"/>
    </row>
    <row r="161" spans="1:14" s="40" customFormat="1" ht="18" customHeight="1">
      <c r="A161" s="26" t="s">
        <v>29</v>
      </c>
      <c r="B161" s="27"/>
      <c r="C161" s="74"/>
      <c r="D161" s="4">
        <f>D162+D165</f>
        <v>1680</v>
      </c>
      <c r="E161" s="4">
        <f>E162+E165</f>
        <v>5680</v>
      </c>
      <c r="F161" s="4">
        <f aca="true" t="shared" si="38" ref="F161:L161">F162+F165</f>
        <v>0</v>
      </c>
      <c r="G161" s="4">
        <f t="shared" si="38"/>
        <v>1580</v>
      </c>
      <c r="H161" s="4">
        <f t="shared" si="38"/>
        <v>3018</v>
      </c>
      <c r="I161" s="4">
        <f t="shared" si="38"/>
        <v>4180</v>
      </c>
      <c r="J161" s="4">
        <f t="shared" si="38"/>
        <v>2750</v>
      </c>
      <c r="K161" s="4">
        <f t="shared" si="38"/>
        <v>3218</v>
      </c>
      <c r="L161" s="4">
        <f t="shared" si="38"/>
        <v>4380</v>
      </c>
      <c r="M161" s="4">
        <f>M162+M165</f>
        <v>2878.5</v>
      </c>
      <c r="N161" s="45"/>
    </row>
    <row r="162" spans="1:14" s="34" customFormat="1" ht="94.5">
      <c r="A162" s="16" t="s">
        <v>18</v>
      </c>
      <c r="B162" s="25"/>
      <c r="C162" s="73"/>
      <c r="D162" s="3">
        <f>SUM(D163:D164)</f>
        <v>0</v>
      </c>
      <c r="E162" s="3">
        <f>SUM(E163:E164)</f>
        <v>4100</v>
      </c>
      <c r="G162" s="3">
        <f aca="true" t="shared" si="39" ref="G162:M162">SUM(G163:G164)</f>
        <v>0</v>
      </c>
      <c r="H162" s="3">
        <f t="shared" si="39"/>
        <v>1170</v>
      </c>
      <c r="I162" s="3">
        <f t="shared" si="39"/>
        <v>2600</v>
      </c>
      <c r="J162" s="3">
        <f t="shared" si="39"/>
        <v>1170</v>
      </c>
      <c r="K162" s="3">
        <f t="shared" si="39"/>
        <v>1370</v>
      </c>
      <c r="L162" s="3">
        <f t="shared" si="39"/>
        <v>2730</v>
      </c>
      <c r="M162" s="3">
        <f t="shared" si="39"/>
        <v>1228.5</v>
      </c>
      <c r="N162" s="35"/>
    </row>
    <row r="163" spans="1:14" s="34" customFormat="1" ht="63.75" customHeight="1">
      <c r="A163" s="22" t="s">
        <v>154</v>
      </c>
      <c r="B163" s="25"/>
      <c r="C163" s="73"/>
      <c r="D163" s="3"/>
      <c r="E163" s="10">
        <v>2000</v>
      </c>
      <c r="G163" s="3"/>
      <c r="H163" s="3"/>
      <c r="I163" s="3"/>
      <c r="J163" s="3"/>
      <c r="K163" s="3"/>
      <c r="L163" s="3"/>
      <c r="M163" s="3"/>
      <c r="N163" s="35"/>
    </row>
    <row r="164" spans="1:14" ht="78.75">
      <c r="A164" s="22" t="s">
        <v>155</v>
      </c>
      <c r="B164" s="30" t="s">
        <v>52</v>
      </c>
      <c r="C164" s="77"/>
      <c r="D164" s="6"/>
      <c r="E164" s="6">
        <v>2100</v>
      </c>
      <c r="G164" s="6"/>
      <c r="H164" s="6">
        <v>1170</v>
      </c>
      <c r="I164" s="6">
        <v>2600</v>
      </c>
      <c r="J164" s="6">
        <v>1170</v>
      </c>
      <c r="K164" s="6">
        <v>1370</v>
      </c>
      <c r="L164" s="6">
        <v>2730</v>
      </c>
      <c r="M164" s="6">
        <v>1228.5</v>
      </c>
      <c r="N164" s="35"/>
    </row>
    <row r="165" spans="1:14" s="34" customFormat="1" ht="92.25" customHeight="1">
      <c r="A165" s="16" t="s">
        <v>36</v>
      </c>
      <c r="B165" s="25"/>
      <c r="C165" s="73"/>
      <c r="D165" s="3">
        <f>SUM(D166:D167)</f>
        <v>1680</v>
      </c>
      <c r="E165" s="3">
        <f>SUM(E166:E167)</f>
        <v>1580</v>
      </c>
      <c r="G165" s="3">
        <f aca="true" t="shared" si="40" ref="G165:M165">SUM(G166:G167)</f>
        <v>1580</v>
      </c>
      <c r="H165" s="3">
        <f t="shared" si="40"/>
        <v>1848</v>
      </c>
      <c r="I165" s="3">
        <f t="shared" si="40"/>
        <v>1580</v>
      </c>
      <c r="J165" s="3">
        <f t="shared" si="40"/>
        <v>1580</v>
      </c>
      <c r="K165" s="3">
        <f t="shared" si="40"/>
        <v>1848</v>
      </c>
      <c r="L165" s="3">
        <f t="shared" si="40"/>
        <v>1650</v>
      </c>
      <c r="M165" s="3">
        <f t="shared" si="40"/>
        <v>1650</v>
      </c>
      <c r="N165" s="35"/>
    </row>
    <row r="166" spans="1:14" ht="117.75" customHeight="1">
      <c r="A166" s="22" t="s">
        <v>19</v>
      </c>
      <c r="B166" s="30" t="s">
        <v>52</v>
      </c>
      <c r="C166" s="77"/>
      <c r="D166" s="6">
        <v>580</v>
      </c>
      <c r="E166" s="6">
        <v>580</v>
      </c>
      <c r="G166" s="6">
        <v>580</v>
      </c>
      <c r="H166" s="6">
        <v>678</v>
      </c>
      <c r="I166" s="6">
        <v>580</v>
      </c>
      <c r="J166" s="6">
        <v>580</v>
      </c>
      <c r="K166" s="6">
        <v>678</v>
      </c>
      <c r="L166" s="6">
        <v>600</v>
      </c>
      <c r="M166" s="6">
        <v>600</v>
      </c>
      <c r="N166" s="35"/>
    </row>
    <row r="167" spans="1:14" ht="99" customHeight="1">
      <c r="A167" s="22" t="s">
        <v>20</v>
      </c>
      <c r="B167" s="30" t="s">
        <v>52</v>
      </c>
      <c r="C167" s="77"/>
      <c r="D167" s="6">
        <v>1100</v>
      </c>
      <c r="E167" s="6">
        <v>1000</v>
      </c>
      <c r="G167" s="6">
        <v>1000</v>
      </c>
      <c r="H167" s="6">
        <v>1170</v>
      </c>
      <c r="I167" s="6">
        <v>1000</v>
      </c>
      <c r="J167" s="6">
        <v>1000</v>
      </c>
      <c r="K167" s="6">
        <v>1170</v>
      </c>
      <c r="L167" s="6">
        <v>1050</v>
      </c>
      <c r="M167" s="6">
        <v>1050</v>
      </c>
      <c r="N167" s="35"/>
    </row>
    <row r="168" ht="15.75">
      <c r="N168" s="35"/>
    </row>
    <row r="169" ht="15.75">
      <c r="N169" s="35"/>
    </row>
    <row r="170" ht="15.75">
      <c r="N170" s="35"/>
    </row>
    <row r="171" ht="15.75">
      <c r="N171" s="35"/>
    </row>
    <row r="172" ht="15.75">
      <c r="N172" s="35"/>
    </row>
    <row r="173" ht="15.75">
      <c r="N173" s="35"/>
    </row>
    <row r="174" ht="15.75">
      <c r="N174" s="35"/>
    </row>
    <row r="175" ht="15.75">
      <c r="N175" s="35"/>
    </row>
    <row r="176" ht="15.75">
      <c r="N176" s="35"/>
    </row>
    <row r="177" ht="15.75">
      <c r="N177" s="35"/>
    </row>
    <row r="178" ht="15.75">
      <c r="N178" s="35"/>
    </row>
    <row r="179" ht="15.75">
      <c r="N179" s="35"/>
    </row>
    <row r="180" ht="15.75">
      <c r="N180" s="35"/>
    </row>
    <row r="181" ht="15.75">
      <c r="N181" s="35"/>
    </row>
    <row r="182" ht="15.75">
      <c r="N182" s="35"/>
    </row>
    <row r="183" ht="15.75">
      <c r="N183" s="35"/>
    </row>
    <row r="184" ht="15.75">
      <c r="N184" s="35"/>
    </row>
    <row r="185" ht="15.75">
      <c r="N185" s="35"/>
    </row>
    <row r="186" ht="15.75">
      <c r="N186" s="35"/>
    </row>
    <row r="187" ht="15.75">
      <c r="N187" s="35"/>
    </row>
    <row r="188" ht="15.75">
      <c r="N188" s="35"/>
    </row>
    <row r="189" ht="15.75">
      <c r="N189" s="35"/>
    </row>
    <row r="190" ht="15.75">
      <c r="N190" s="35"/>
    </row>
    <row r="191" ht="15.75">
      <c r="N191" s="35"/>
    </row>
    <row r="192" ht="15.75">
      <c r="N192" s="35"/>
    </row>
    <row r="193" ht="15.75">
      <c r="N193" s="35"/>
    </row>
    <row r="194" ht="15.75">
      <c r="N194" s="35"/>
    </row>
    <row r="195" ht="15.75">
      <c r="N195" s="35"/>
    </row>
    <row r="196" ht="15.75">
      <c r="N196" s="35"/>
    </row>
    <row r="197" ht="15.75">
      <c r="N197" s="35"/>
    </row>
    <row r="198" ht="15.75">
      <c r="N198" s="35"/>
    </row>
    <row r="199" ht="15.75">
      <c r="N199" s="35"/>
    </row>
    <row r="200" ht="15.75">
      <c r="N200" s="35"/>
    </row>
    <row r="201" ht="15.75">
      <c r="N201" s="35"/>
    </row>
    <row r="202" ht="15.75">
      <c r="N202" s="35"/>
    </row>
    <row r="203" ht="15.75">
      <c r="N203" s="35"/>
    </row>
    <row r="204" ht="15.75">
      <c r="N204" s="35"/>
    </row>
    <row r="205" ht="15.75">
      <c r="N205" s="35"/>
    </row>
    <row r="206" ht="15.75">
      <c r="N206" s="35"/>
    </row>
    <row r="207" ht="15.75">
      <c r="N207" s="35"/>
    </row>
    <row r="208" ht="15.75">
      <c r="N208" s="35"/>
    </row>
    <row r="209" ht="15.75">
      <c r="N209" s="35"/>
    </row>
    <row r="210" ht="15.75">
      <c r="N210" s="35"/>
    </row>
    <row r="211" ht="15.75">
      <c r="N211" s="35"/>
    </row>
    <row r="212" ht="15.75">
      <c r="N212" s="35"/>
    </row>
    <row r="213" ht="15.75">
      <c r="N213" s="35"/>
    </row>
    <row r="214" ht="15.75">
      <c r="N214" s="35"/>
    </row>
    <row r="215" ht="15.75">
      <c r="N215" s="35"/>
    </row>
    <row r="216" ht="15.75">
      <c r="N216" s="35"/>
    </row>
    <row r="217" ht="15.75">
      <c r="N217" s="35"/>
    </row>
    <row r="218" ht="15.75">
      <c r="N218" s="35"/>
    </row>
    <row r="219" ht="15.75">
      <c r="N219" s="35"/>
    </row>
    <row r="220" ht="15.75">
      <c r="N220" s="35"/>
    </row>
    <row r="221" ht="15.75">
      <c r="N221" s="35"/>
    </row>
    <row r="222" ht="15.75">
      <c r="N222" s="35"/>
    </row>
    <row r="223" ht="15.75">
      <c r="N223" s="35"/>
    </row>
    <row r="224" ht="15.75">
      <c r="N224" s="35"/>
    </row>
    <row r="225" ht="15.75">
      <c r="N225" s="35"/>
    </row>
    <row r="226" ht="15.75">
      <c r="N226" s="35"/>
    </row>
    <row r="227" ht="15.75">
      <c r="N227" s="35"/>
    </row>
    <row r="228" ht="15.75">
      <c r="N228" s="35"/>
    </row>
    <row r="229" ht="15.75">
      <c r="N229" s="35"/>
    </row>
    <row r="230" ht="15.75">
      <c r="N230" s="35"/>
    </row>
    <row r="231" ht="15.75">
      <c r="N231" s="35"/>
    </row>
    <row r="232" ht="15.75">
      <c r="N232" s="35"/>
    </row>
    <row r="233" ht="15.75">
      <c r="N233" s="35"/>
    </row>
    <row r="234" ht="15.75">
      <c r="N234" s="35"/>
    </row>
    <row r="235" ht="15.75">
      <c r="N235" s="35"/>
    </row>
    <row r="236" ht="15.75">
      <c r="N236" s="35"/>
    </row>
    <row r="237" ht="15.75">
      <c r="N237" s="35"/>
    </row>
    <row r="238" ht="15.75">
      <c r="N238" s="35"/>
    </row>
    <row r="239" ht="15.75">
      <c r="N239" s="35"/>
    </row>
    <row r="240" ht="15.75">
      <c r="N240" s="35"/>
    </row>
    <row r="241" ht="15.75">
      <c r="N241" s="35"/>
    </row>
    <row r="242" ht="15.75">
      <c r="N242" s="35"/>
    </row>
    <row r="243" ht="15.75">
      <c r="N243" s="35"/>
    </row>
    <row r="244" ht="15.75">
      <c r="N244" s="35"/>
    </row>
    <row r="245" ht="15.75">
      <c r="N245" s="35"/>
    </row>
    <row r="246" ht="15.75">
      <c r="N246" s="35"/>
    </row>
    <row r="247" ht="15.75">
      <c r="N247" s="35"/>
    </row>
    <row r="248" ht="15.75">
      <c r="N248" s="35"/>
    </row>
    <row r="249" ht="15.75">
      <c r="N249" s="35"/>
    </row>
    <row r="250" ht="15.75">
      <c r="N250" s="35"/>
    </row>
    <row r="251" ht="15.75">
      <c r="N251" s="35"/>
    </row>
    <row r="252" ht="15.75">
      <c r="N252" s="35"/>
    </row>
    <row r="253" ht="15.75">
      <c r="N253" s="35"/>
    </row>
    <row r="254" ht="15.75">
      <c r="N254" s="35"/>
    </row>
    <row r="255" ht="15.75">
      <c r="N255" s="35"/>
    </row>
    <row r="256" ht="15.75">
      <c r="N256" s="35"/>
    </row>
    <row r="257" ht="15.75">
      <c r="N257" s="35"/>
    </row>
    <row r="258" ht="15.75">
      <c r="N258" s="35"/>
    </row>
    <row r="259" ht="15.75">
      <c r="N259" s="35"/>
    </row>
    <row r="260" ht="15.75">
      <c r="N260" s="35"/>
    </row>
    <row r="261" ht="15.75">
      <c r="N261" s="35"/>
    </row>
    <row r="262" ht="15.75">
      <c r="N262" s="35"/>
    </row>
    <row r="263" ht="15.75">
      <c r="N263" s="35"/>
    </row>
    <row r="264" ht="15.75">
      <c r="N264" s="35"/>
    </row>
    <row r="265" ht="15.75">
      <c r="N265" s="35"/>
    </row>
    <row r="266" ht="15.75">
      <c r="N266" s="35"/>
    </row>
    <row r="267" ht="15.75">
      <c r="N267" s="35"/>
    </row>
    <row r="268" ht="15.75">
      <c r="N268" s="35"/>
    </row>
    <row r="269" ht="15.75">
      <c r="N269" s="35"/>
    </row>
    <row r="270" ht="15.75">
      <c r="N270" s="35"/>
    </row>
    <row r="271" ht="15.75">
      <c r="N271" s="35"/>
    </row>
    <row r="272" ht="15.75">
      <c r="N272" s="35"/>
    </row>
    <row r="273" ht="15.75">
      <c r="N273" s="35"/>
    </row>
    <row r="274" ht="15.75">
      <c r="N274" s="35"/>
    </row>
    <row r="275" ht="15.75">
      <c r="N275" s="35"/>
    </row>
    <row r="276" ht="15.75">
      <c r="N276" s="35"/>
    </row>
    <row r="277" ht="15.75">
      <c r="N277" s="35"/>
    </row>
    <row r="278" ht="15.75">
      <c r="N278" s="35"/>
    </row>
    <row r="279" ht="15.75">
      <c r="N279" s="35"/>
    </row>
    <row r="280" ht="15.75">
      <c r="N280" s="35"/>
    </row>
    <row r="281" ht="15.75">
      <c r="N281" s="35"/>
    </row>
    <row r="282" ht="15.75">
      <c r="N282" s="35"/>
    </row>
    <row r="283" ht="15.75">
      <c r="N283" s="35"/>
    </row>
    <row r="284" ht="15.75">
      <c r="N284" s="35"/>
    </row>
    <row r="285" ht="15.75">
      <c r="N285" s="35"/>
    </row>
    <row r="286" ht="15.75">
      <c r="N286" s="35"/>
    </row>
    <row r="287" ht="15.75">
      <c r="N287" s="35"/>
    </row>
    <row r="288" ht="15.75">
      <c r="N288" s="35"/>
    </row>
    <row r="289" ht="15.75">
      <c r="N289" s="35"/>
    </row>
    <row r="290" ht="15.75">
      <c r="N290" s="35"/>
    </row>
    <row r="291" ht="15.75">
      <c r="N291" s="35"/>
    </row>
    <row r="292" ht="15.75">
      <c r="N292" s="35"/>
    </row>
    <row r="293" ht="15.75">
      <c r="N293" s="35"/>
    </row>
    <row r="294" ht="15.75">
      <c r="N294" s="35"/>
    </row>
    <row r="295" ht="15.75">
      <c r="N295" s="35"/>
    </row>
    <row r="296" ht="15.75">
      <c r="N296" s="35"/>
    </row>
    <row r="297" ht="15.75">
      <c r="N297" s="35"/>
    </row>
    <row r="298" ht="15.75">
      <c r="N298" s="35"/>
    </row>
    <row r="299" ht="15.75">
      <c r="N299" s="35"/>
    </row>
    <row r="300" ht="15.75">
      <c r="N300" s="35"/>
    </row>
    <row r="301" ht="15.75">
      <c r="N301" s="35"/>
    </row>
    <row r="302" ht="15.75">
      <c r="N302" s="35"/>
    </row>
    <row r="303" ht="15.75">
      <c r="N303" s="35"/>
    </row>
    <row r="304" ht="15.75">
      <c r="N304" s="35"/>
    </row>
    <row r="305" ht="15.75">
      <c r="N305" s="35"/>
    </row>
    <row r="306" ht="15.75">
      <c r="N306" s="35"/>
    </row>
    <row r="307" ht="15.75">
      <c r="N307" s="35"/>
    </row>
    <row r="308" ht="15.75">
      <c r="N308" s="35"/>
    </row>
    <row r="309" ht="15.75">
      <c r="N309" s="35"/>
    </row>
    <row r="310" ht="15.75">
      <c r="N310" s="35"/>
    </row>
    <row r="311" ht="15.75">
      <c r="N311" s="35"/>
    </row>
    <row r="312" ht="15.75">
      <c r="N312" s="35"/>
    </row>
    <row r="313" ht="15.75">
      <c r="N313" s="35"/>
    </row>
    <row r="314" ht="15.75">
      <c r="N314" s="35"/>
    </row>
    <row r="315" ht="15.75">
      <c r="N315" s="35"/>
    </row>
  </sheetData>
  <sheetProtection/>
  <mergeCells count="16">
    <mergeCell ref="E4:E6"/>
    <mergeCell ref="I4:I6"/>
    <mergeCell ref="K4:K6"/>
    <mergeCell ref="C3:C6"/>
    <mergeCell ref="E3:F3"/>
    <mergeCell ref="F4:F6"/>
    <mergeCell ref="F1:L1"/>
    <mergeCell ref="A2:M2"/>
    <mergeCell ref="B3:B6"/>
    <mergeCell ref="L4:L6"/>
    <mergeCell ref="M4:M6"/>
    <mergeCell ref="H4:H6"/>
    <mergeCell ref="D4:D6"/>
    <mergeCell ref="G4:G6"/>
    <mergeCell ref="A3:A6"/>
    <mergeCell ref="J4:J6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2011-08-04T10:18:56Z</cp:lastPrinted>
  <dcterms:created xsi:type="dcterms:W3CDTF">2001-10-26T12:06:12Z</dcterms:created>
  <dcterms:modified xsi:type="dcterms:W3CDTF">2011-08-04T10:20:38Z</dcterms:modified>
  <cp:category/>
  <cp:version/>
  <cp:contentType/>
  <cp:contentStatus/>
</cp:coreProperties>
</file>