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4520" windowHeight="8010" activeTab="0"/>
  </bookViews>
  <sheets>
    <sheet name="РАСПРЕДЕЛЕНИЕ 2013-2015" sheetId="1" r:id="rId1"/>
  </sheets>
  <definedNames>
    <definedName name="_xlnm.Print_Titles" localSheetId="0">'РАСПРЕДЕЛЕНИЕ 2013-2015'!$5:$7</definedName>
  </definedNames>
  <calcPr fullCalcOnLoad="1"/>
</workbook>
</file>

<file path=xl/sharedStrings.xml><?xml version="1.0" encoding="utf-8"?>
<sst xmlns="http://schemas.openxmlformats.org/spreadsheetml/2006/main" count="627" uniqueCount="291">
  <si>
    <t>Наименование программ, подпрограмм</t>
  </si>
  <si>
    <t>Целевая статья функциональной классификации расходов бюджетов РФ</t>
  </si>
  <si>
    <t>всего</t>
  </si>
  <si>
    <t>в т.ч. капитальные  вложения</t>
  </si>
  <si>
    <t>Объём ассигнований, тыс. рублей</t>
  </si>
  <si>
    <t>х</t>
  </si>
  <si>
    <t>Действующие обязательства:</t>
  </si>
  <si>
    <t>Всего по  подпрограммам государственной программы Чувашской Республики</t>
  </si>
  <si>
    <t>Всего по республиканским целевым программам Чувашской Республики</t>
  </si>
  <si>
    <t>Минстрой Чувашии</t>
  </si>
  <si>
    <t xml:space="preserve">Государственная программа Чувашской Республики "Развитие жилищного строительства и сферы жилищно-коммунального хозяйства" на 2012-2020 годы </t>
  </si>
  <si>
    <t>09.02.2011 № 28</t>
  </si>
  <si>
    <t>Республиканская комплексная программа государственной поддержки строительства жилья в Чувашской Республике на 2011-2015 годы</t>
  </si>
  <si>
    <t>Республиканская программа "Государственная поддержка молодых семей в решении жилищной проблемы на 2002-2015 годы"</t>
  </si>
  <si>
    <t>15.10.2002 № 274</t>
  </si>
  <si>
    <t>Реквизиты (дата и номер) НПА</t>
  </si>
  <si>
    <t>Всего по  подпрограмме государственной программы Чувашской Республики</t>
  </si>
  <si>
    <t>Республиканская целевая программа "Модернизация коммунальных котельных и тепловых сетей на территории Чувашской Республики на 2010-2015 годы"</t>
  </si>
  <si>
    <t>23.07.2009 № 238</t>
  </si>
  <si>
    <t>Республиканская целевая программа "Обеспечение населения Чувашской Республики качественной питьевой водой на 2009-2020 годы"</t>
  </si>
  <si>
    <t>Государственная программа Чувашской Республики «Развитие потенциала инженерной и энергетической инфраструктуры» на 2012–2020 годы</t>
  </si>
  <si>
    <t>16.12.2011 № 588</t>
  </si>
  <si>
    <t>Подпрограмма "Развитие инновационных технологий в транспортном комплексе и энергетике Чувашской Республики" на 2012-2020 годы</t>
  </si>
  <si>
    <t>13.09.2006 № 227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</si>
  <si>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</si>
  <si>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Республиканская целевая программа "Развитие транспортного комплекса Чувашской Республики до 2020 года"</t>
  </si>
  <si>
    <t>29.04.2009 № 145</t>
  </si>
  <si>
    <t>Республиканская целевая программа энергосбережения в Чувашской Республике на 2010 -2015 годы и на период до 2020 года</t>
  </si>
  <si>
    <t>02.02.2010 № 27</t>
  </si>
  <si>
    <t>30.11.2011 № 530</t>
  </si>
  <si>
    <t xml:space="preserve">02.11.2011 № 476 </t>
  </si>
  <si>
    <t>Минкультуры Чувашии</t>
  </si>
  <si>
    <t>Подпрограмма "Сохранение культурного и исторического наследия, расширение доступа к культурным ценностям и информации, обеспечение прав граждан на участие в культурной жизни"</t>
  </si>
  <si>
    <t>Республиканская целевая программа «Культура Чувашии: 2010–2020 годы»</t>
  </si>
  <si>
    <t xml:space="preserve">29.04.2009 № 144  </t>
  </si>
  <si>
    <t>Государственная программа Чувашской Республики "Развитие физической культуры, спорта и туризма" на 2012-2020 годы</t>
  </si>
  <si>
    <t>Минспорт Чувашии</t>
  </si>
  <si>
    <t>Подпрограмма «Повышение качества предоставления оздоровительных и туристских услуг»</t>
  </si>
  <si>
    <t>Подпрограмма «Развитие спорта высших достижений»</t>
  </si>
  <si>
    <t>Республиканская целевая программа «Развитие туризма в Чувашской Республике на 2011-2016 годы»</t>
  </si>
  <si>
    <t>Республиканская целевая программа «Развитие физической культуры и спорта в Чувашской Республике на 2010-2020 годы»</t>
  </si>
  <si>
    <t>30.11.2011 № 529</t>
  </si>
  <si>
    <t>29.04.2009 № 146</t>
  </si>
  <si>
    <t>15.09.2010 № 298</t>
  </si>
  <si>
    <t>Государственная программа Чувашской Республики «Развитие потенциала природно-сырьевых ресурсов и повышение экологической безопасности» на 2012-2020 годы</t>
  </si>
  <si>
    <t>Минприроды Чувашии</t>
  </si>
  <si>
    <t>28.12.2011 № 649</t>
  </si>
  <si>
    <t>Подпрограмма «Использование минерально-сырьевых ресурсов и оценка их состояния»</t>
  </si>
  <si>
    <t>Подпрограмма «Повышение эффективности использования и воспроизводства лесов»</t>
  </si>
  <si>
    <t>Подпрограмма «Водохозяйственный комплекс»</t>
  </si>
  <si>
    <t>Республиканская целевая программа «Повышение экологической безопасности в Чувашской Республике на 2010–2015 годы»</t>
  </si>
  <si>
    <t>19.11.2010 № 382</t>
  </si>
  <si>
    <t>Республиканская целевая программа «Охрана и воспроизводство объектов животного мира и среды их обитания, в том числе охотничьих ресурсов, на территории Чувашской Республики на 2011–2015 годы»</t>
  </si>
  <si>
    <t>Госохотрыбслужба Чувашии</t>
  </si>
  <si>
    <t>11.11.2011 № 500</t>
  </si>
  <si>
    <t>Государственная программа Чувашской Республики "Развитие образования" на 2011-2020 годы</t>
  </si>
  <si>
    <t>Минобразования Чувашии</t>
  </si>
  <si>
    <t>16.12.2011 № 589</t>
  </si>
  <si>
    <t>Республиканская целевая программа развития образования в Чувашской Республике на 2011-2020 годы</t>
  </si>
  <si>
    <t xml:space="preserve">25.09.2008 № 293 </t>
  </si>
  <si>
    <t xml:space="preserve">Республиканская целевая программа "Развитие единой образовательной информационной среды в Чувашской Республике на 2011-2020 годы" </t>
  </si>
  <si>
    <t xml:space="preserve">19.09.2008 № 277 </t>
  </si>
  <si>
    <t>Республиканская целевая программа "Молодежь Чувашской Республики: 2011-2020 годы"</t>
  </si>
  <si>
    <t>Республиканская целевая программа комплексного развития профессионального образования в Чувашской Республики на 2011-2015 и на период до 2020 года</t>
  </si>
  <si>
    <t>25.02.2011 № 60</t>
  </si>
  <si>
    <t>Республиканская целевая программа сбалансированности потребностей экономики в кадрах и рынка образовательных услуг на 2003-2005 годы и на период до 2013 года</t>
  </si>
  <si>
    <t>Минэкономразвития Чувашии</t>
  </si>
  <si>
    <t>Государственная программа Чувашской Республики «Развитие сельского хозяйства и регулирование рынка сельскохозяйственной продукции, сырья и продовольствия Чувашской Республики» на 2012-2020 годы»</t>
  </si>
  <si>
    <t>Минсельхоз Чувашии</t>
  </si>
  <si>
    <t>Указ Президента Чувашской Республики от 04.08.2003 № 81</t>
  </si>
  <si>
    <t xml:space="preserve">21.09.2011 № 399 </t>
  </si>
  <si>
    <t>Подпрограмма «Развитие приоритетных отраслей агропромышленного комплекса»</t>
  </si>
  <si>
    <t>Республиканская целевая программа «Развитие агропромышленного комплекса Чувашской Республики и регулирование рынка сельскохозяйственной продукции, сырья и продовольствия на 2008-2015 годы»</t>
  </si>
  <si>
    <t>14.11.2007 № 287</t>
  </si>
  <si>
    <t xml:space="preserve">Республиканская целевая программа «Социальное развитие села в Чувашской Республике до 2013 года» </t>
  </si>
  <si>
    <t>25.12.2002  № 335</t>
  </si>
  <si>
    <t>Указ Президента Чувашской Республики от 02.12.2008 № 123</t>
  </si>
  <si>
    <t>Республиканская целевая программа «Развитие водохозяйственного комплекса Чувашской Республики на 2012–2020 годы»</t>
  </si>
  <si>
    <t>проект</t>
  </si>
  <si>
    <t>Республиканская целевая программа «Развитие лесного хозяйства в Чувашской Республике на 2012–2020 годы»</t>
  </si>
  <si>
    <t>Государственная программа Чувашской Республики "Повышение безопасности жизнедеятельности населения и территорий Чувашской Республики" на 2012-2020 годы</t>
  </si>
  <si>
    <t>ГК ЧС Чувашии</t>
  </si>
  <si>
    <t>11.11.2011 № 502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</si>
  <si>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объектах"</t>
  </si>
  <si>
    <t>Республиканская комплексная целевая программа "Развитие гражданской обороны, снижение рисков и смягчение последствий чрезвычайных ситуаций природного и техногенного характера в Чувашской Республике на 2010-2020 годы"</t>
  </si>
  <si>
    <t>20.05.2009 № 168-245 дсп</t>
  </si>
  <si>
    <t>Республиканская целевая программа "Охрана лесов от пожаров" на 2011-2015 годы</t>
  </si>
  <si>
    <t>09.02.2011 № 27</t>
  </si>
  <si>
    <t>Государственная программа Чувашской Республики "Развитие потенциала государственного управления" на 2012-2020 годы</t>
  </si>
  <si>
    <t>Минюст Чувашии</t>
  </si>
  <si>
    <t>11.11.2011 № 501</t>
  </si>
  <si>
    <t>Подпрограмма "Совершенствование государственного управления в сфере юстиции"</t>
  </si>
  <si>
    <t xml:space="preserve">Республиканская целевая программа "Формирование резерва управленческих кадров Чувашской Республики в 2009-2013 годах" </t>
  </si>
  <si>
    <t>Администрация Главы Чувашской Республики</t>
  </si>
  <si>
    <t>10.09.2009 № 299</t>
  </si>
  <si>
    <t>17.06.2011 № 246</t>
  </si>
  <si>
    <t>Республиканская целевая программа "Развитие государственной гражданской службы Чувашской Республики и муниципальной службы в Чувашской Республике на 2011 - 2013 годы"</t>
  </si>
  <si>
    <t>18.03.2011 № 90</t>
  </si>
  <si>
    <t>Республиканская целевая программа "Государственная поддержка уголовно-исполнительной системы на территории Чувашской Республики" на 2011-2015 годы</t>
  </si>
  <si>
    <t>02.07.2010 № 207</t>
  </si>
  <si>
    <t>Республиканская целевая программа по противодействию коррупции в Чувашской Республике на 2007-2020 годы</t>
  </si>
  <si>
    <t>24.04.2007 № 82</t>
  </si>
  <si>
    <t>Республиканская целевая программа "Информационное общество Чувашии (2011-2020 годы)"</t>
  </si>
  <si>
    <t>07.11.2011 № 477</t>
  </si>
  <si>
    <t>Госслужба занятости Чувашии</t>
  </si>
  <si>
    <t>Республиканская целевая программа по содействию трудоустройству незанятых инвалидов, родителей, воспитывающих детей - инвалидов, многодетных родителей на оборудованные (оснащенные) для них рабочие места на 2013 год</t>
  </si>
  <si>
    <t>Государственная программа Чувашской Республики "Содействие занятости населения" на 2012 - 2020 годы</t>
  </si>
  <si>
    <t xml:space="preserve">30.08.2011 № 362 </t>
  </si>
  <si>
    <t xml:space="preserve">Подпрограмма "Обеспечение защиты насления от безработицы и содействие в трудоустройстве" </t>
  </si>
  <si>
    <t>Минфин Чувашии</t>
  </si>
  <si>
    <t>31.10.2011 № 470</t>
  </si>
  <si>
    <t>Подпрограмма "Совершенствование бюджетной политики и эффективное использование бюджетного потенциала Чувашской Республики" на 2012-2020 годы</t>
  </si>
  <si>
    <t>Подпрограмма "Обеспечение реализации государственной программы Чувашской Республики"</t>
  </si>
  <si>
    <t>Минимущество Чувашии</t>
  </si>
  <si>
    <t>Республиканская целевая программа "Управление государственным имуществом Чувашской Республики в 2012-2014 годах"</t>
  </si>
  <si>
    <t>16.09.2011 № 396</t>
  </si>
  <si>
    <t>Государственная программа Чувашской Республики "Развитие здравоохранения" на 2012-2020 годы</t>
  </si>
  <si>
    <t>Минздравсоцразвития Чувашии</t>
  </si>
  <si>
    <t>Подпрограмма "Инвестиционная программа развития инфраструктуры здравоохранения"</t>
  </si>
  <si>
    <t>17.10.2011 № 444</t>
  </si>
  <si>
    <t>Подпрограмма "Обеспечение оказания медицинской помощи и предоставления услуг в сфере здравоохранения"</t>
  </si>
  <si>
    <t>Подпрограмма "Обеспечение качественными и безопасными лекарственными препаратами и изделиями медицинского назначения"</t>
  </si>
  <si>
    <t>Подпрограмма "Обеспечение здравоохранения кадрами высокой квалификации"</t>
  </si>
  <si>
    <t>Подпрограмма "Приоритетный национальный проект "Здоровье"</t>
  </si>
  <si>
    <t>Республиканская целевая программа "Предупреждение и борьба с социально значимыми заболеваниями в Чувашской Республике (2010-2020 годы)"</t>
  </si>
  <si>
    <t>31.03.2009 № 109</t>
  </si>
  <si>
    <t>Республиканская целевая программа "Оказание высокотехнологичных видов медицинской помощи населению Чувашской Республики на 2011-2020 годы"</t>
  </si>
  <si>
    <t>19.09.2008 № 279</t>
  </si>
  <si>
    <t>31.03.2009 № 108</t>
  </si>
  <si>
    <t>Республиканская целевая программа демографического развития Чувашской Республики на 2011-2020 годы</t>
  </si>
  <si>
    <t>12.09.2008 № 270</t>
  </si>
  <si>
    <t>Республиканская целевая программа "Комплексные меры противодействия злоупотреблению наркотическими средствами и их незаконному обороту на территории Чувашской Республики на 2010-2020 годы"</t>
  </si>
  <si>
    <t>31.03.2009 № 100</t>
  </si>
  <si>
    <t>Республиканская целевая программа улучшения условий, охраны труда и здоровья работающих в Чувашской Республике на 2011-2013 годы</t>
  </si>
  <si>
    <t>15.04.2010 № 101</t>
  </si>
  <si>
    <t>Подпрограмма "Социальная защита населения"</t>
  </si>
  <si>
    <t>30.09.2011 № 424</t>
  </si>
  <si>
    <t>Подпрограмма "Интеграция инвалидов в общество"</t>
  </si>
  <si>
    <t>Республиканская программа "Старшее поколение" на 2011-2013 годы</t>
  </si>
  <si>
    <t>28.02.2011 № 66</t>
  </si>
  <si>
    <t>Государственная программа Чувашской Республики "Социальная поддержка граждан" на 2012-2020 годы</t>
  </si>
  <si>
    <t>ИТОГО ПО РЕСПУБЛИКАНСКИМ ЦЕЛЕВЫМ ПРОГРАММАМ ЧУВАШСКОЙ РЕСПУБЛИКИ (действующие обязательства)</t>
  </si>
  <si>
    <t xml:space="preserve">Подпрограмма "Совершенствование системы планирования экономического развития Чувашской Республики" </t>
  </si>
  <si>
    <t>Государственная программа Чувашской Республики "Экономическое развитие и инновационная экономика на 2012-2020 годы"</t>
  </si>
  <si>
    <t>21.09.2011 № 398</t>
  </si>
  <si>
    <t>21.09.2011 № 399</t>
  </si>
  <si>
    <t>Республиканская целевая программа "Государственное стимулирование развития внешнеэкономической деятельности в Чувашской Республике на 2010-2020 годы"</t>
  </si>
  <si>
    <t xml:space="preserve">31.03.2009 № 106
</t>
  </si>
  <si>
    <t>Республиканская целевая программа "Развитие предпринимательства в области народных художественных промыслов, ремесел и производства сувенирной продукции в Чувашской Республике на 2010-2020 годы"</t>
  </si>
  <si>
    <t xml:space="preserve">31.03.2009 № 104
</t>
  </si>
  <si>
    <t>Республиканская программа развития субъектов малого и среднего предпринимательства в Чувашской Республике на 2010-2020 годы</t>
  </si>
  <si>
    <t xml:space="preserve">31.03.2009 № 105
</t>
  </si>
  <si>
    <t>Республиканская комплексная программа "Качество" на 2010-2020 годы</t>
  </si>
  <si>
    <t>10.04.2009 № 124</t>
  </si>
  <si>
    <t>Республиканская комплексная программа инновационного развития промышленности Чувашской Республики на 2010-2015 годы и на период до 2020 года</t>
  </si>
  <si>
    <t xml:space="preserve">29.05.2009 № 178
</t>
  </si>
  <si>
    <t>Республиканская целевая программа "Развитие потребительского рынка и сферы услуг в Чувашской Республике на 2010-2020 годы"</t>
  </si>
  <si>
    <t xml:space="preserve">31.03.2009 № 107
</t>
  </si>
  <si>
    <t>Республиканская целевая программа привлечения инвестиций в экономику Чувашской Республике на 2011-2015 годы и на период до 2020 года</t>
  </si>
  <si>
    <t>30.06.2011 № 270</t>
  </si>
  <si>
    <t>Республиканская целевая программа "Развитие биоэкономики в Чувашской Республике до 2020 года"</t>
  </si>
  <si>
    <t>22.11.2010 № 385</t>
  </si>
  <si>
    <t>Республиканская целевая программа «Поддержка социально ориентированных некоммерческих организаций в Чувашской Республике на 2011-2020 годы»</t>
  </si>
  <si>
    <t>13.10.2011 № 443</t>
  </si>
  <si>
    <t>Республиканская целевая программа поддержки модернизации моногорода Алатыря на 2011-2015 годы</t>
  </si>
  <si>
    <t xml:space="preserve">27.04.2011 № 162
</t>
  </si>
  <si>
    <t xml:space="preserve">подпрограмма «Здоровое поколение» </t>
  </si>
  <si>
    <t xml:space="preserve">подпрограмма «Дети и семья» </t>
  </si>
  <si>
    <t xml:space="preserve">подпрограмма «Организация отдыха, оздоровления и занятости детей и подростков» </t>
  </si>
  <si>
    <t>подпрограмма «Сахарный диабет»</t>
  </si>
  <si>
    <t>подпрограмма «Туберкулёз»</t>
  </si>
  <si>
    <t>подпрограмма «ВИЧ-инфекция»</t>
  </si>
  <si>
    <t>подпрограмма "Онкология"</t>
  </si>
  <si>
    <t>подпрограмма «Инфекции, передаваемые половым путем»</t>
  </si>
  <si>
    <t>подпрограмма «Артериальная гипертония»</t>
  </si>
  <si>
    <t>подпрограмма «Вакцинопрофилактика»</t>
  </si>
  <si>
    <t>подпрограмма «Сосудистые заболевания»</t>
  </si>
  <si>
    <t>подпрограмма «Трансфузиология»</t>
  </si>
  <si>
    <t>подпрограмма «Кардиохирургия»</t>
  </si>
  <si>
    <t>подпрограмма «Нейрохирургия»</t>
  </si>
  <si>
    <t>подпрограмма «Гематология»</t>
  </si>
  <si>
    <t>подпрограмма «Абдоминальная хирургия»</t>
  </si>
  <si>
    <t>подпрограмма «Гемодиализ»</t>
  </si>
  <si>
    <t>подпрограмма «Средства массовой информации, полиграфия и книгоиздание в Чувашской Республике»</t>
  </si>
  <si>
    <t>29.04.2009 № 144</t>
  </si>
  <si>
    <t>подпрограмма «Развитие архивного дела в Чувашской Республике»</t>
  </si>
  <si>
    <t>подпрограмма «Развитие художественного образования и поддержка молодых дарований в Чувашской Республике»</t>
  </si>
  <si>
    <t>подпрограмма «Развитие культуры и искусства в Чувашской Республике»</t>
  </si>
  <si>
    <t>подпрограмма «Культурное наследие в Чувашской Республике»</t>
  </si>
  <si>
    <t>подпрограмма "Модернизация системы воспитания детей и молодежи в Чувашской Республике"</t>
  </si>
  <si>
    <t>25.09.2008 № 293</t>
  </si>
  <si>
    <t>подпрограмма «Развитие системы дошкольного образования в Чувашской Республике на 2011–2020 годы»</t>
  </si>
  <si>
    <t>Государственная программа Чувашской Республики "Культура Чувашии" на 2012-2020 годы</t>
  </si>
  <si>
    <t xml:space="preserve">Подпрограмма "Обеспечение комфортных условий проживания граждан в Чувашской Республике" </t>
  </si>
  <si>
    <t xml:space="preserve">Подпрограмма "Обеспечение реализации государственной программы Чувашской Республики" </t>
  </si>
  <si>
    <t>Подпрограмма «Обеспечение реализации государственной программы Чувашской Республики"</t>
  </si>
  <si>
    <t xml:space="preserve">Подпрограмма "Государственная поддержка развития образования" </t>
  </si>
  <si>
    <t>Принимаемые обязательства</t>
  </si>
  <si>
    <t>ИТОГО ПО РЕСПУБЛИКАНСКИМ ЦЕЛЕВЫМ ПРОГРАММАМ ЧУВАШСКОЙ РЕСПУБЛИКИ (действующие и принимаемые обязатедьства)</t>
  </si>
  <si>
    <t>Государственная программа Чувашской Республики "Управление общественными финансами и государственным долгом Чувашской Республики" на 2012-2020 годы</t>
  </si>
  <si>
    <t>Республиканская программа по реализации Закона Чувашской Республики "О языках в Чувашской Республике" на 2013-2020 годы</t>
  </si>
  <si>
    <t>27.04.2012 № 165</t>
  </si>
  <si>
    <t>Республиканская целевая программа «Допризывная подготовка молодежи Чувашской Республики на 2012–2020 годы»</t>
  </si>
  <si>
    <t>25.04.2012 № 145</t>
  </si>
  <si>
    <t>Ответственный исполнитель/государственный заказчик (государственный заказчик-координатор)</t>
  </si>
  <si>
    <t>подпрограмма «Реализация Концепции государственной национальной политики Российской Федерации в Чувашской Республики»</t>
  </si>
  <si>
    <t>Республиканская целевая программа "Профилактика терроризма и экстремистской деятельности в Чувашской Республике на 2012-2015 годы"</t>
  </si>
  <si>
    <t xml:space="preserve">проект </t>
  </si>
  <si>
    <t>Подпрограмма "Культура Чувашии - детям на 2013-2020 годы" Республиканская целевая программа «Культура Чувашии: 2010–2020 годы»</t>
  </si>
  <si>
    <t xml:space="preserve">Республиканская целевая 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 в 2011 - 2013 годах" </t>
  </si>
  <si>
    <t>Подпрограмма «Обеспечение жильем молодых учителей общеобразовательных учреждений в Чувашской Республике на 2012 – 2020 годы» Республиканской целевой программы развития образования в Чувашской Республике на 2011-2020 годы</t>
  </si>
  <si>
    <t>Республиканская целевая программа комплексного сопровождения детей-сирот и детей, оставшихся без попечения родителей, в том числе в период их постинтернатной адаптации на 2012–2020 годы</t>
  </si>
  <si>
    <t>Подпрограмма «Совершенствование организации питания обучающихся в общеобразовательных учреждениях Чувашской Республики на 2012 – 2014 годы» Республиканской целевой программы развития образования в Чувашской Республике на 2011-2020 годы</t>
  </si>
  <si>
    <t xml:space="preserve">26.07.2012 № 315 </t>
  </si>
  <si>
    <t>Реконструкция здания по ул.Лобаческого, д.32 в г.Козловка под детский сад на 170 мест</t>
  </si>
  <si>
    <t xml:space="preserve">Детский сад на 68 мест в п.Буинск Ибресинского района </t>
  </si>
  <si>
    <t>Пристрой к зданию МБОУ "Токаевская СОШ" со спортзалом и дошкольным образовательным учреждением на 60 мест в с.Токаево Комсомолського района</t>
  </si>
  <si>
    <t>Реконструкция здания МБОУ "Моргаушский лицей" под дошкольное образовательное учреждение в с.Моргауши Моргаушского района по ул.50 лет Октября, д.34</t>
  </si>
  <si>
    <t>Дошкольное образовательное учреждение поз.8  в мкр. "Волжский-2" СЗР г.Чебоксары (детский сад-ясли на 150 мест), г.Чебоксары</t>
  </si>
  <si>
    <t>Дошкольное образовательное учреждение, поз.9 в микрорайоне №8 Юго-западного района г.Чебоксары (Детский сад на 240 мест)</t>
  </si>
  <si>
    <t>Реконструкция здания начальной школы МБОУ "СОШ-1" "Рябинушка" под детский сад по ул.Советская,18 в г.Шумерля</t>
  </si>
  <si>
    <t>Средняя общеобразовательная школа, д. Татарские Сугуты Батыревского района</t>
  </si>
  <si>
    <t>Реставрация здания памятника ГУК "Чувашский государственный театр кукол", г. Чебоксары, Президентский бульвар, д.15</t>
  </si>
  <si>
    <t>Строительство ФАП в с.Анютино Алатырского района</t>
  </si>
  <si>
    <t>Строительство ФАП в д.Атнашево Канашского района</t>
  </si>
  <si>
    <t>Строительство хирургического корпуса БУ "Республиканский клинический онкологический диспансер"</t>
  </si>
  <si>
    <t>Реконструкция ледового дворца РГУДОД "СДЮСШОР № 4 по хоккею с шайбой", г.Новочебоксарск</t>
  </si>
  <si>
    <t>Реконструкция легкоатлетического манежа РГУДОД "СДЮСШОР № 3", г.Новочебоксарск</t>
  </si>
  <si>
    <t>Минтранс Чувашии</t>
  </si>
  <si>
    <t>Реконструкция автодороги "Сура" на участке км 37+860 - км 45+000 в Красночетайском районе</t>
  </si>
  <si>
    <t xml:space="preserve">Реконструкция автомобильной дороги "Сура" (участок у д.Лешкас-Асламасы км 12+020 - км 14+650, участок от моста через р.Выла км 21+750 - км 37+860 в Ядринском районе (II и III пусковые комплексы) </t>
  </si>
  <si>
    <t>Реконструкция автомобильной дороги Порецкое-Мочкасы на участке  км 3+100 - км 4+830 в Порецком районе</t>
  </si>
  <si>
    <t>Реконструкция автомобильной дороги "Сура" (участок с км 68+000 по км 77+000) в Шумерлинском районе</t>
  </si>
  <si>
    <t>Реконструкция автомобильной дороги Канаш-Тюлькой-Словаши - автодорога "Волга" км 35+040 - км 38+710 в Цивильском районе</t>
  </si>
  <si>
    <t>Строительство автомобильной дороги "Чебоксары-Сурское" - Урусово-Старое Ардатово в Порецком районе</t>
  </si>
  <si>
    <t>Реконструкция автомобильной дороги в обход с.Янтиково в Янтиковском районе</t>
  </si>
  <si>
    <t>Реконструкция мостового перехода через р. Соломенка на автодороге "Аниш" км 49+105 в Янтиковском районе</t>
  </si>
  <si>
    <t xml:space="preserve">2013 год </t>
  </si>
  <si>
    <t>2014 год</t>
  </si>
  <si>
    <t xml:space="preserve">2015 год </t>
  </si>
  <si>
    <t>Реконструкция автомобильной дороги  "Чебоксары-Сурское" км 5+200 - 8+960 с транспортной развязкой в разных уровнях на пересечении с федеральной автодорогой М-7 "Волга"</t>
  </si>
  <si>
    <t>Строительство путепровода с подходами через железную дорогу у ст. Ишлеи на автодороге  Чебоксары - Сурское в Чебоксарском районе</t>
  </si>
  <si>
    <t>Строительство автомобильной дороги "Волга" - Засурье - граница Республики Марий Эл с мостовым переходом через р.Черная в Ядринском районе</t>
  </si>
  <si>
    <t>Строительство подъездной автомобильной дороги к заводу по переработке молока в г.Ядрин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</si>
  <si>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</si>
  <si>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Строительство и реконструкция автомобильных дорог в городских округах в соответствии с Указом Президента Чувашской Республики от 10.10.2007 № 87 "Об ускоренном развитии улично дорожной сети городских округов Чувашской Республики"</t>
  </si>
  <si>
    <t xml:space="preserve">Реконструкция очистных сооружений в п.Кугеси Чебоксарского района </t>
  </si>
  <si>
    <t xml:space="preserve">Реконструкция биологических очистных сооружений г.Новочебоксарска </t>
  </si>
  <si>
    <t>Строительство инженерной инфраструктуры на земельных участках государственной или муниципальной собственности, предназначенных для предоставления многодетным семьям</t>
  </si>
  <si>
    <t>Строительство очистных сооружений биологической очистки сточных вод в г.Цивильск производительностью 4200 куб.м/сутки</t>
  </si>
  <si>
    <t>Строительство группового водовода п.г.т. Ибреси Ибресинского района Чувашской Республики (водопроводные сети от колодца КП-3 Группового водовода и д.Ширтаны)</t>
  </si>
  <si>
    <t>Строительство сетей водоснабжения для индустриального парка г. Алатыря Чувашской Республики</t>
  </si>
  <si>
    <t>Строительство и реконструкция сетей канализации и сооружений для индустриального парка г.Алатыря Чувашской Республики</t>
  </si>
  <si>
    <t xml:space="preserve">Водоснабжение улиц Зеленая и Заовражная д.Яранкасы Чебоксарского района </t>
  </si>
  <si>
    <t>Водоснабжение улиц Цветочная, Молодежная и Южная в селе Аликово, улицы Пролетарская в деревне Азамат Аликовского района</t>
  </si>
  <si>
    <t>Субсидии уполномоченным организациям по использованию государственного жилищного фонда Чувашской Республики коммерческого использования на возмещение затрат на уплату процентов по кредитам, полученным в российских кредитных организациях на строительство жилья для граждан, состоящих на учете в органах местного самоуправления в качестве нуждающихся в жилых помещениях, и отдельных категорий граждан, определенных постановлением Кабинета Министров Чувашской Республики от 23 октября 2008 года № 322 "Об утверждении Положения о порядке предоставления жилых помещений государственного жилищного фонда Чувашской Республики коммерческого использования гражданам, состоящим в органах местного самоуправления на учете в качестве нуждающихся в жилых помещениях, а также отдельным категориям граждан на условиях возмездного пользования</t>
  </si>
  <si>
    <t>Субсидии уполномоченным организациям по использованию государственного жилищного фонда Чувашской Республики коммерческого использования на возмещение расходов, связанных с привлечением кредитных ресурсов на строительство жилья для граждан, состоящих на учете в органах местного самоуправления в качестве нуждающихся в жилых помещениях, и отдельных категорий граждан, определенных постановлением Кабинета Министров Чувашской Республики от 23 октября 2008 года № 322 "Об утверждении Положения о порядке предоставления жилых помещений государственного жилищного фонда Чувашской Республики коммерческого использования гражданам, состоящим в органах местного самоуправления на учете в качестве нуждающихся в жилых помещениях, а также  отдельным категориям граждан на условиях возмездного пользования"</t>
  </si>
  <si>
    <t>Субсидии уполномоченным организациям на возмещение затрат на уплату процентов по кредитам, привлекаемым в российских кредитных организациях на строительство доступного жилья для граждан, состоящих на учете в органах местного самоуправления в качестве нужд</t>
  </si>
  <si>
    <t xml:space="preserve">Возмещение части затрат на уплату процентов по кредитам, полученным в российских кредитных организациях застройщиками либо новыми застройщиками на цели завершения строительства проблемного объекта в рамках реализации Закона Чувашской Республики от 25 ноября 2011 г. № 67 "О защите прав граждан - участников долевого строительства многоквартирных домов, пострадавших от действий (бездействия) застройщиков на территории Чувашской Республики"
</t>
  </si>
  <si>
    <t>Субсидии уполномоченным организациям на возмещение расходов, связанных с привлечением кредитных ресурсов на строительство доступного жилья для граждан, состоящих на учете в органах местного самоуправления в качестве нуждающихся в жилых помещениях</t>
  </si>
  <si>
    <t>Субсидии ОАО "Чебоксарский завод строительных материалов" на возмещение части затрат на уплату процентов по кредитам, привлекаемым в кредитных организациях на строительство энергоэффективных предприятий строительной индустрии, выпускающих энергоэффективные и энергосберегающие строительные материалы, конструкции и изделия"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</si>
  <si>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</si>
  <si>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>Социальные выплаты на строительство (приобретение) жилья руководящим кадрам, привлеченным для работы в производственной сфере в сельской местности, и руководителям крупных и средних сельскохозяйственных организаций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</si>
  <si>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</si>
  <si>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5220707</t>
  </si>
  <si>
    <t>5220712</t>
  </si>
  <si>
    <t>5220713</t>
  </si>
  <si>
    <t>5220718</t>
  </si>
  <si>
    <t>5210204</t>
  </si>
  <si>
    <t>5053600</t>
  </si>
  <si>
    <t>Возмещение части затрат на уплату процентов по ипотечным кредитам, привлеченным молодыми семьями на приобретение или строительство жилья в 2002–2006, 2008 и 2009 годах, за счет средств республиканского бюджета Чувашской Республики</t>
  </si>
  <si>
    <t>Возмещение части затрат на уплату процентов по ипотечным кредитам (займам), привлеченным молодыми семьями на приобретение или строительство жилья в соответствии с Указом Президента Чувашской Республики от 3 октября 2011 года № 87 "О дополнительных мерах по государственной поддержке молодых семей в улучшении жилищных условий", медицинскими работниками учреждений здравоохранения в соответствии с Указом Главы Чувашской Республики от 13 февраля 2012 года № 24 "О мерах по обеспечению медицинскими кадрами учреждений здравоохранения Чувашской Республики на селе",  молодыми, в возрасте до 35 лет, учителями государственных образовательных учреждений Чувашской Республики и муниципальных образовательных учреждений, реализующих общеобразовательные программы  начального общего, основного общего и среднего (полного) общего образования, признанными в установленном порядке нуждающимися в улучшении жилищных условий, в соответствии с Указом Президента Чувашской Республики от 21 июня 2012 года № 69 "О мерах государственной поддержки молодых учителей  общеобразовательных учреждений в Чувашской Республике в улучшении жилищных условий"</t>
  </si>
  <si>
    <t>Субсидии местным бюджетам на обеспечение жильем молодых семей в рамках федеральной целевой программы "Жилище" на 2011-2015 годы"</t>
  </si>
  <si>
    <t>Возмещение затрат на уплату процентов по кредитам, привлекаемым на реконструкцию биологических очистных сооружений г. Новочебоксарска</t>
  </si>
  <si>
    <t>Мининформполитики Чувашии</t>
  </si>
  <si>
    <t>подпрограмма «Психические расстройства»</t>
  </si>
  <si>
    <t xml:space="preserve">Республиканская целевая программа "Дети Чувашии" на 2010-2020 годы </t>
  </si>
  <si>
    <t>Детское дошкольное учреждение на 240 мест в мкр. "Южный" в г.Цивильск Чувашской Республики</t>
  </si>
  <si>
    <t>Дошкольное образовательное учреждение поз.26 в VI микрорайоне центральной части г.Чебоксары (детский сад на 215 мест), г.Чебоксары</t>
  </si>
  <si>
    <t>Реконструкция "ДОД "ДЮСШ по видам единоборства им. олимпийского чемпиона В.С.Соколова под детское дошкольное образовательное учреждение по Эгерскому бульвару 35, корпус 1 в г.Чебоксары (детский сад на 205 мест)</t>
  </si>
  <si>
    <t>Реконструкция объекта "Автономное учреждение дополнительного образвоания для детей "ЮНИТЕКС" Минобразования Чувашии под детское дошкольное образвоательное учреждение по бульвару Юности, 21а в г.Чебоксары (детский сад на 220 мест)</t>
  </si>
  <si>
    <t>Школа на 160 учащихся МОУ "Шихабыловская ООШ" им. первого чемпиона Соколова В.С. в д. Шихабылово Урмарского района</t>
  </si>
  <si>
    <t>Строительство Олимпийского центра по стрельбе из лука с выставочно-конгрессными залами</t>
  </si>
  <si>
    <t xml:space="preserve">Бизнес-инкубатор в с.Батырево </t>
  </si>
  <si>
    <t>ИТОГО ПО ГОСУДАРСТВЕННЫМ ПРОГРАММАМ ЧУВАШСКОЙ РЕСПУБЛИКИ (действующие обязательства)</t>
  </si>
  <si>
    <t>Принимаемые обязательства:</t>
  </si>
  <si>
    <t>Минстранс Чувашии</t>
  </si>
  <si>
    <t>Приложение № 2 к протоколу заседания Совета по инвестиционной политике от 02.08.2012 № 8</t>
  </si>
  <si>
    <t>Реконструкция здания республиканского государственного учреждения "Государственный исторический архив Чувашской Республики", г.Чебоксары</t>
  </si>
  <si>
    <t>полигон твердых бытовых отходов (Чувашская Республика, г.Новочебоксарск, ул.Промышленная)</t>
  </si>
  <si>
    <r>
      <t xml:space="preserve">Проект распределения бюджетных ассигнований на реализацию государственных программ Чувашской Республики и республиканских целевых программ Чувашской Республики 
на 2013 год и на плановый период 2014-2015 годов 
</t>
    </r>
    <r>
      <rPr>
        <b/>
        <sz val="12"/>
        <color indexed="8"/>
        <rFont val="Times New Roman"/>
        <family val="1"/>
      </rPr>
      <t>(в соответствии с доведенными Минфином Чувашии предельными объемами бюджетных ассигнований)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</si>
</sst>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 indent="1"/>
    </xf>
    <xf numFmtId="164" fontId="7" fillId="33" borderId="10" xfId="0" applyNumberFormat="1" applyFont="1" applyFill="1" applyBorder="1" applyAlignment="1">
      <alignment horizontal="right" vertical="top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/>
    </xf>
    <xf numFmtId="0" fontId="9" fillId="0" borderId="1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 vertical="top"/>
    </xf>
    <xf numFmtId="0" fontId="3" fillId="34" borderId="10" xfId="0" applyFont="1" applyFill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top"/>
    </xf>
    <xf numFmtId="164" fontId="3" fillId="34" borderId="10" xfId="0" applyNumberFormat="1" applyFont="1" applyFill="1" applyBorder="1" applyAlignment="1">
      <alignment horizontal="right" vertical="top"/>
    </xf>
    <xf numFmtId="164" fontId="10" fillId="34" borderId="10" xfId="0" applyNumberFormat="1" applyFont="1" applyFill="1" applyBorder="1" applyAlignment="1">
      <alignment horizontal="right" vertical="top"/>
    </xf>
    <xf numFmtId="164" fontId="3" fillId="34" borderId="11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right" vertical="top"/>
    </xf>
    <xf numFmtId="164" fontId="3" fillId="34" borderId="10" xfId="0" applyNumberFormat="1" applyFont="1" applyFill="1" applyBorder="1" applyAlignment="1">
      <alignment vertical="top" wrapText="1"/>
    </xf>
    <xf numFmtId="0" fontId="7" fillId="36" borderId="10" xfId="0" applyFont="1" applyFill="1" applyBorder="1" applyAlignment="1">
      <alignment horizontal="justify" vertical="top" wrapText="1"/>
    </xf>
    <xf numFmtId="0" fontId="2" fillId="36" borderId="10" xfId="0" applyFont="1" applyFill="1" applyBorder="1" applyAlignment="1">
      <alignment/>
    </xf>
    <xf numFmtId="0" fontId="11" fillId="37" borderId="10" xfId="0" applyFont="1" applyFill="1" applyBorder="1" applyAlignment="1">
      <alignment horizontal="justify" vertical="top" wrapText="1"/>
    </xf>
    <xf numFmtId="0" fontId="2" fillId="37" borderId="10" xfId="0" applyFont="1" applyFill="1" applyBorder="1" applyAlignment="1">
      <alignment/>
    </xf>
    <xf numFmtId="164" fontId="7" fillId="37" borderId="10" xfId="0" applyNumberFormat="1" applyFont="1" applyFill="1" applyBorder="1" applyAlignment="1">
      <alignment/>
    </xf>
    <xf numFmtId="164" fontId="7" fillId="35" borderId="10" xfId="0" applyNumberFormat="1" applyFont="1" applyFill="1" applyBorder="1" applyAlignment="1">
      <alignment horizontal="right" vertical="top"/>
    </xf>
    <xf numFmtId="164" fontId="7" fillId="37" borderId="10" xfId="0" applyNumberFormat="1" applyFont="1" applyFill="1" applyBorder="1" applyAlignment="1">
      <alignment vertical="top"/>
    </xf>
    <xf numFmtId="14" fontId="9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8" fillId="36" borderId="10" xfId="0" applyNumberFormat="1" applyFont="1" applyFill="1" applyBorder="1" applyAlignment="1">
      <alignment vertical="justify"/>
    </xf>
    <xf numFmtId="0" fontId="2" fillId="0" borderId="10" xfId="0" applyFont="1" applyFill="1" applyBorder="1" applyAlignment="1">
      <alignment horizontal="right" vertical="top"/>
    </xf>
    <xf numFmtId="164" fontId="3" fillId="34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 wrapText="1" indent="1"/>
    </xf>
    <xf numFmtId="14" fontId="2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6"/>
    </xf>
    <xf numFmtId="0" fontId="10" fillId="0" borderId="10" xfId="0" applyFont="1" applyFill="1" applyBorder="1" applyAlignment="1">
      <alignment horizontal="left" vertical="top" wrapText="1" indent="4"/>
    </xf>
    <xf numFmtId="164" fontId="2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left" vertical="top" indent="4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0" borderId="10" xfId="44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view="pageBreakPreview" zoomScale="60" zoomScaleNormal="75" workbookViewId="0" topLeftCell="A1">
      <pane xSplit="1" ySplit="7" topLeftCell="B1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6" sqref="E16"/>
    </sheetView>
  </sheetViews>
  <sheetFormatPr defaultColWidth="9.140625" defaultRowHeight="15"/>
  <cols>
    <col min="1" max="1" width="81.8515625" style="1" customWidth="1"/>
    <col min="2" max="2" width="34.140625" style="1" customWidth="1"/>
    <col min="3" max="3" width="22.28125" style="1" customWidth="1"/>
    <col min="4" max="4" width="22.8515625" style="1" customWidth="1"/>
    <col min="5" max="9" width="16.28125" style="1" customWidth="1"/>
    <col min="10" max="10" width="15.8515625" style="1" customWidth="1"/>
    <col min="11" max="16384" width="9.140625" style="1" customWidth="1"/>
  </cols>
  <sheetData>
    <row r="1" spans="8:10" ht="33" customHeight="1">
      <c r="H1" s="67" t="s">
        <v>287</v>
      </c>
      <c r="I1" s="68"/>
      <c r="J1" s="68"/>
    </row>
    <row r="2" spans="8:10" ht="33" customHeight="1">
      <c r="H2" s="65"/>
      <c r="I2" s="66"/>
      <c r="J2" s="66"/>
    </row>
    <row r="3" spans="1:10" ht="66" customHeight="1">
      <c r="A3" s="71" t="s">
        <v>290</v>
      </c>
      <c r="B3" s="71"/>
      <c r="C3" s="71"/>
      <c r="D3" s="71"/>
      <c r="E3" s="71"/>
      <c r="F3" s="71"/>
      <c r="G3" s="71"/>
      <c r="H3" s="71"/>
      <c r="I3" s="71"/>
      <c r="J3" s="71"/>
    </row>
    <row r="5" spans="1:10" ht="19.5" customHeight="1">
      <c r="A5" s="72" t="s">
        <v>0</v>
      </c>
      <c r="B5" s="74" t="s">
        <v>204</v>
      </c>
      <c r="C5" s="72" t="s">
        <v>15</v>
      </c>
      <c r="D5" s="72" t="s">
        <v>1</v>
      </c>
      <c r="E5" s="70" t="s">
        <v>4</v>
      </c>
      <c r="F5" s="70"/>
      <c r="G5" s="70"/>
      <c r="H5" s="70"/>
      <c r="I5" s="70"/>
      <c r="J5" s="70"/>
    </row>
    <row r="6" spans="1:10" ht="15.75">
      <c r="A6" s="73"/>
      <c r="B6" s="75"/>
      <c r="C6" s="73"/>
      <c r="D6" s="73"/>
      <c r="E6" s="69" t="s">
        <v>237</v>
      </c>
      <c r="F6" s="70"/>
      <c r="G6" s="69" t="s">
        <v>238</v>
      </c>
      <c r="H6" s="70"/>
      <c r="I6" s="69" t="s">
        <v>239</v>
      </c>
      <c r="J6" s="70"/>
    </row>
    <row r="7" spans="1:10" ht="54.75" customHeight="1">
      <c r="A7" s="73"/>
      <c r="B7" s="76"/>
      <c r="C7" s="73"/>
      <c r="D7" s="73"/>
      <c r="E7" s="2" t="s">
        <v>2</v>
      </c>
      <c r="F7" s="3" t="s">
        <v>3</v>
      </c>
      <c r="G7" s="2" t="s">
        <v>2</v>
      </c>
      <c r="H7" s="3" t="s">
        <v>3</v>
      </c>
      <c r="I7" s="2" t="s">
        <v>2</v>
      </c>
      <c r="J7" s="3" t="s">
        <v>3</v>
      </c>
    </row>
    <row r="8" spans="1:10" ht="59.25" customHeight="1">
      <c r="A8" s="18" t="s">
        <v>10</v>
      </c>
      <c r="B8" s="19" t="s">
        <v>9</v>
      </c>
      <c r="C8" s="21" t="s">
        <v>29</v>
      </c>
      <c r="D8" s="20" t="s">
        <v>5</v>
      </c>
      <c r="E8" s="22">
        <f aca="true" t="shared" si="0" ref="E8:J8">E9</f>
        <v>1439722.2</v>
      </c>
      <c r="F8" s="22">
        <f t="shared" si="0"/>
        <v>535444.6</v>
      </c>
      <c r="G8" s="22">
        <f t="shared" si="0"/>
        <v>853601.1000000001</v>
      </c>
      <c r="H8" s="22">
        <f t="shared" si="0"/>
        <v>410498.39999999997</v>
      </c>
      <c r="I8" s="22">
        <f t="shared" si="0"/>
        <v>390656</v>
      </c>
      <c r="J8" s="22">
        <f t="shared" si="0"/>
        <v>51588.4</v>
      </c>
    </row>
    <row r="9" spans="1:10" ht="15.75">
      <c r="A9" s="4" t="s">
        <v>6</v>
      </c>
      <c r="B9" s="4"/>
      <c r="C9" s="5"/>
      <c r="D9" s="12"/>
      <c r="E9" s="17">
        <f aca="true" t="shared" si="1" ref="E9:J9">E12+E35</f>
        <v>1439722.2</v>
      </c>
      <c r="F9" s="17">
        <f t="shared" si="1"/>
        <v>535444.6</v>
      </c>
      <c r="G9" s="17">
        <f t="shared" si="1"/>
        <v>853601.1000000001</v>
      </c>
      <c r="H9" s="17">
        <f t="shared" si="1"/>
        <v>410498.39999999997</v>
      </c>
      <c r="I9" s="17">
        <f t="shared" si="1"/>
        <v>390656</v>
      </c>
      <c r="J9" s="17">
        <f t="shared" si="1"/>
        <v>51588.4</v>
      </c>
    </row>
    <row r="10" spans="1:10" ht="33" customHeight="1">
      <c r="A10" s="16" t="s">
        <v>193</v>
      </c>
      <c r="B10" s="31" t="s">
        <v>9</v>
      </c>
      <c r="C10" s="25" t="s">
        <v>29</v>
      </c>
      <c r="D10" s="32" t="s">
        <v>5</v>
      </c>
      <c r="E10" s="24">
        <f>1580+50000</f>
        <v>51580</v>
      </c>
      <c r="F10" s="24">
        <f>1580+50000</f>
        <v>51580</v>
      </c>
      <c r="G10" s="24">
        <f>1582.6+50000</f>
        <v>51582.6</v>
      </c>
      <c r="H10" s="24">
        <f>1582.6+50000</f>
        <v>51582.6</v>
      </c>
      <c r="I10" s="24">
        <f>1588.4+50000</f>
        <v>51588.4</v>
      </c>
      <c r="J10" s="24">
        <f>1588.4+50000</f>
        <v>51588.4</v>
      </c>
    </row>
    <row r="11" spans="1:10" ht="30.75" customHeight="1">
      <c r="A11" s="16" t="s">
        <v>194</v>
      </c>
      <c r="B11" s="31" t="s">
        <v>9</v>
      </c>
      <c r="C11" s="25" t="s">
        <v>29</v>
      </c>
      <c r="D11" s="32" t="s">
        <v>5</v>
      </c>
      <c r="E11" s="24">
        <f>32821.9+6771</f>
        <v>39592.9</v>
      </c>
      <c r="F11" s="24">
        <v>0</v>
      </c>
      <c r="G11" s="24">
        <f>34141.8+6131.1</f>
        <v>40272.9</v>
      </c>
      <c r="H11" s="24">
        <v>0</v>
      </c>
      <c r="I11" s="24">
        <f>34170.6+5700.5</f>
        <v>39871.1</v>
      </c>
      <c r="J11" s="24">
        <v>0</v>
      </c>
    </row>
    <row r="12" spans="1:10" ht="33.75" customHeight="1">
      <c r="A12" s="7" t="s">
        <v>7</v>
      </c>
      <c r="B12" s="7"/>
      <c r="C12" s="6"/>
      <c r="D12" s="13"/>
      <c r="E12" s="27">
        <f aca="true" t="shared" si="2" ref="E12:J12">SUM(E10:E11)</f>
        <v>91172.9</v>
      </c>
      <c r="F12" s="27">
        <f t="shared" si="2"/>
        <v>51580</v>
      </c>
      <c r="G12" s="27">
        <f t="shared" si="2"/>
        <v>91855.5</v>
      </c>
      <c r="H12" s="27">
        <f t="shared" si="2"/>
        <v>51582.6</v>
      </c>
      <c r="I12" s="27">
        <f t="shared" si="2"/>
        <v>91459.5</v>
      </c>
      <c r="J12" s="27">
        <f t="shared" si="2"/>
        <v>51588.4</v>
      </c>
    </row>
    <row r="13" spans="1:10" ht="32.25" customHeight="1">
      <c r="A13" s="16" t="s">
        <v>12</v>
      </c>
      <c r="B13" s="31" t="s">
        <v>9</v>
      </c>
      <c r="C13" s="25" t="s">
        <v>11</v>
      </c>
      <c r="D13" s="25">
        <v>5220700</v>
      </c>
      <c r="E13" s="24">
        <f aca="true" t="shared" si="3" ref="E13:J13">SUM(E14:E22)</f>
        <v>612042.3</v>
      </c>
      <c r="F13" s="24">
        <f t="shared" si="3"/>
        <v>0</v>
      </c>
      <c r="G13" s="24">
        <f t="shared" si="3"/>
        <v>219820.7</v>
      </c>
      <c r="H13" s="24">
        <f t="shared" si="3"/>
        <v>0</v>
      </c>
      <c r="I13" s="24">
        <f t="shared" si="3"/>
        <v>113213.4</v>
      </c>
      <c r="J13" s="24">
        <f t="shared" si="3"/>
        <v>0</v>
      </c>
    </row>
    <row r="14" spans="1:10" ht="233.25" customHeight="1">
      <c r="A14" s="53" t="s">
        <v>255</v>
      </c>
      <c r="B14" s="31" t="s">
        <v>9</v>
      </c>
      <c r="C14" s="25"/>
      <c r="D14" s="25">
        <v>5220702</v>
      </c>
      <c r="E14" s="24">
        <v>15000</v>
      </c>
      <c r="F14" s="24">
        <v>0</v>
      </c>
      <c r="G14" s="24">
        <v>1000</v>
      </c>
      <c r="H14" s="24">
        <v>0</v>
      </c>
      <c r="I14" s="24">
        <v>0</v>
      </c>
      <c r="J14" s="24">
        <v>0</v>
      </c>
    </row>
    <row r="15" spans="1:10" ht="234" customHeight="1">
      <c r="A15" s="53" t="s">
        <v>256</v>
      </c>
      <c r="B15" s="46" t="s">
        <v>9</v>
      </c>
      <c r="C15" s="25"/>
      <c r="D15" s="25">
        <v>5220705</v>
      </c>
      <c r="E15" s="24">
        <v>355705.3</v>
      </c>
      <c r="F15" s="24">
        <v>0</v>
      </c>
      <c r="G15" s="24">
        <v>73792</v>
      </c>
      <c r="H15" s="24">
        <v>0</v>
      </c>
      <c r="I15" s="24">
        <v>0</v>
      </c>
      <c r="J15" s="24">
        <v>0</v>
      </c>
    </row>
    <row r="16" spans="1:10" ht="84" customHeight="1">
      <c r="A16" s="53" t="s">
        <v>257</v>
      </c>
      <c r="B16" s="31" t="s">
        <v>9</v>
      </c>
      <c r="C16" s="25"/>
      <c r="D16" s="77" t="s">
        <v>264</v>
      </c>
      <c r="E16" s="24">
        <v>12652.5</v>
      </c>
      <c r="F16" s="24">
        <v>0</v>
      </c>
      <c r="G16" s="24">
        <v>24702.5</v>
      </c>
      <c r="H16" s="24">
        <v>0</v>
      </c>
      <c r="I16" s="24">
        <v>0</v>
      </c>
      <c r="J16" s="24">
        <v>0</v>
      </c>
    </row>
    <row r="17" spans="1:10" ht="126.75" customHeight="1">
      <c r="A17" s="53" t="s">
        <v>258</v>
      </c>
      <c r="B17" s="31" t="s">
        <v>9</v>
      </c>
      <c r="C17" s="25"/>
      <c r="D17" s="77" t="s">
        <v>265</v>
      </c>
      <c r="E17" s="24">
        <v>10000</v>
      </c>
      <c r="F17" s="24">
        <v>0</v>
      </c>
      <c r="G17" s="24">
        <v>10000</v>
      </c>
      <c r="H17" s="24">
        <v>0</v>
      </c>
      <c r="I17" s="24">
        <v>10000</v>
      </c>
      <c r="J17" s="24">
        <v>0</v>
      </c>
    </row>
    <row r="18" spans="1:10" ht="76.5" customHeight="1">
      <c r="A18" s="53" t="s">
        <v>259</v>
      </c>
      <c r="B18" s="31" t="s">
        <v>9</v>
      </c>
      <c r="C18" s="25"/>
      <c r="D18" s="52" t="s">
        <v>266</v>
      </c>
      <c r="E18" s="24">
        <v>500</v>
      </c>
      <c r="F18" s="24">
        <v>0</v>
      </c>
      <c r="G18" s="24">
        <v>500</v>
      </c>
      <c r="H18" s="24">
        <v>0</v>
      </c>
      <c r="I18" s="24">
        <v>0</v>
      </c>
      <c r="J18" s="24">
        <v>0</v>
      </c>
    </row>
    <row r="19" spans="1:10" ht="106.5" customHeight="1">
      <c r="A19" s="53" t="s">
        <v>260</v>
      </c>
      <c r="B19" s="31" t="s">
        <v>9</v>
      </c>
      <c r="C19" s="25"/>
      <c r="D19" s="52" t="s">
        <v>267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</row>
    <row r="20" spans="1:10" ht="102" customHeight="1">
      <c r="A20" s="53" t="s">
        <v>261</v>
      </c>
      <c r="B20" s="31" t="s">
        <v>9</v>
      </c>
      <c r="C20" s="25"/>
      <c r="D20" s="52" t="s">
        <v>268</v>
      </c>
      <c r="E20" s="24">
        <v>7651</v>
      </c>
      <c r="F20" s="24">
        <v>0</v>
      </c>
      <c r="G20" s="24">
        <v>7651</v>
      </c>
      <c r="H20" s="24">
        <v>0</v>
      </c>
      <c r="I20" s="24">
        <v>7651</v>
      </c>
      <c r="J20" s="24">
        <v>0</v>
      </c>
    </row>
    <row r="21" spans="1:10" ht="69" customHeight="1">
      <c r="A21" s="53" t="s">
        <v>262</v>
      </c>
      <c r="B21" s="31" t="s">
        <v>9</v>
      </c>
      <c r="C21" s="25"/>
      <c r="D21" s="52">
        <v>5220701</v>
      </c>
      <c r="E21" s="24">
        <v>2287</v>
      </c>
      <c r="F21" s="24">
        <v>0</v>
      </c>
      <c r="G21" s="24">
        <v>2401.4</v>
      </c>
      <c r="H21" s="24">
        <v>0</v>
      </c>
      <c r="I21" s="24">
        <v>2497.5</v>
      </c>
      <c r="J21" s="24">
        <v>0</v>
      </c>
    </row>
    <row r="22" spans="1:10" ht="56.25" customHeight="1">
      <c r="A22" s="53" t="s">
        <v>263</v>
      </c>
      <c r="B22" s="31" t="s">
        <v>9</v>
      </c>
      <c r="C22" s="25"/>
      <c r="D22" s="52" t="s">
        <v>269</v>
      </c>
      <c r="E22" s="24">
        <v>208246.5</v>
      </c>
      <c r="F22" s="24">
        <v>0</v>
      </c>
      <c r="G22" s="24">
        <v>99773.8</v>
      </c>
      <c r="H22" s="24">
        <v>0</v>
      </c>
      <c r="I22" s="24">
        <v>93064.9</v>
      </c>
      <c r="J22" s="24">
        <v>0</v>
      </c>
    </row>
    <row r="23" spans="1:10" ht="31.5">
      <c r="A23" s="50" t="s">
        <v>13</v>
      </c>
      <c r="B23" s="31" t="s">
        <v>9</v>
      </c>
      <c r="C23" s="25" t="s">
        <v>14</v>
      </c>
      <c r="D23" s="25">
        <v>5221100</v>
      </c>
      <c r="E23" s="24">
        <f aca="true" t="shared" si="4" ref="E23:J23">SUM(E24:E26)</f>
        <v>191642.4</v>
      </c>
      <c r="F23" s="24">
        <f t="shared" si="4"/>
        <v>0</v>
      </c>
      <c r="G23" s="24">
        <f t="shared" si="4"/>
        <v>183009.1</v>
      </c>
      <c r="H23" s="24">
        <f t="shared" si="4"/>
        <v>0</v>
      </c>
      <c r="I23" s="24">
        <f t="shared" si="4"/>
        <v>185983.1</v>
      </c>
      <c r="J23" s="24">
        <f t="shared" si="4"/>
        <v>0</v>
      </c>
    </row>
    <row r="24" spans="1:10" ht="67.5" customHeight="1">
      <c r="A24" s="53" t="s">
        <v>270</v>
      </c>
      <c r="B24" s="31" t="s">
        <v>9</v>
      </c>
      <c r="C24" s="25"/>
      <c r="D24" s="25">
        <v>5221101</v>
      </c>
      <c r="E24" s="24">
        <v>60832.4</v>
      </c>
      <c r="F24" s="24">
        <v>0</v>
      </c>
      <c r="G24" s="24">
        <v>48658.6</v>
      </c>
      <c r="H24" s="24">
        <v>0</v>
      </c>
      <c r="I24" s="24">
        <v>48658.6</v>
      </c>
      <c r="J24" s="24">
        <v>0</v>
      </c>
    </row>
    <row r="25" spans="1:10" ht="283.5">
      <c r="A25" s="53" t="s">
        <v>271</v>
      </c>
      <c r="B25" s="31" t="s">
        <v>9</v>
      </c>
      <c r="C25" s="25"/>
      <c r="D25" s="25">
        <v>5221104</v>
      </c>
      <c r="E25" s="24">
        <v>60000</v>
      </c>
      <c r="F25" s="24">
        <v>0</v>
      </c>
      <c r="G25" s="24">
        <v>60000</v>
      </c>
      <c r="H25" s="24">
        <v>0</v>
      </c>
      <c r="I25" s="24">
        <v>60000</v>
      </c>
      <c r="J25" s="24">
        <v>0</v>
      </c>
    </row>
    <row r="26" spans="1:10" ht="36" customHeight="1">
      <c r="A26" s="53" t="s">
        <v>272</v>
      </c>
      <c r="B26" s="31" t="s">
        <v>9</v>
      </c>
      <c r="C26" s="25"/>
      <c r="D26" s="25">
        <v>5221103</v>
      </c>
      <c r="E26" s="24">
        <v>70810</v>
      </c>
      <c r="F26" s="24">
        <v>0</v>
      </c>
      <c r="G26" s="24">
        <v>74350.5</v>
      </c>
      <c r="H26" s="24">
        <v>0</v>
      </c>
      <c r="I26" s="24">
        <v>77324.5</v>
      </c>
      <c r="J26" s="24">
        <v>0</v>
      </c>
    </row>
    <row r="27" spans="1:10" ht="45.75" customHeight="1">
      <c r="A27" s="16" t="s">
        <v>17</v>
      </c>
      <c r="B27" s="31" t="s">
        <v>9</v>
      </c>
      <c r="C27" s="25" t="s">
        <v>18</v>
      </c>
      <c r="D27" s="25">
        <v>5227000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</row>
    <row r="28" spans="1:10" ht="64.5" customHeight="1">
      <c r="A28" s="16" t="s">
        <v>19</v>
      </c>
      <c r="B28" s="31" t="s">
        <v>9</v>
      </c>
      <c r="C28" s="31" t="s">
        <v>76</v>
      </c>
      <c r="D28" s="25">
        <v>5223900</v>
      </c>
      <c r="E28" s="24">
        <f aca="true" t="shared" si="5" ref="E28:J28">SUM(E29:E34)</f>
        <v>544864.6</v>
      </c>
      <c r="F28" s="24">
        <f>SUM(F29:F34)</f>
        <v>483864.6</v>
      </c>
      <c r="G28" s="24">
        <f t="shared" si="5"/>
        <v>358915.8</v>
      </c>
      <c r="H28" s="24">
        <f t="shared" si="5"/>
        <v>358915.8</v>
      </c>
      <c r="I28" s="24">
        <f t="shared" si="5"/>
        <v>0</v>
      </c>
      <c r="J28" s="24">
        <f t="shared" si="5"/>
        <v>0</v>
      </c>
    </row>
    <row r="29" spans="1:10" ht="47.25" customHeight="1">
      <c r="A29" s="53" t="s">
        <v>273</v>
      </c>
      <c r="B29" s="31" t="s">
        <v>9</v>
      </c>
      <c r="C29" s="31"/>
      <c r="D29" s="25">
        <v>5223902</v>
      </c>
      <c r="E29" s="24">
        <v>61000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</row>
    <row r="30" spans="1:10" ht="33.75" customHeight="1">
      <c r="A30" s="53" t="s">
        <v>246</v>
      </c>
      <c r="B30" s="31" t="s">
        <v>9</v>
      </c>
      <c r="C30" s="31"/>
      <c r="D30" s="25"/>
      <c r="E30" s="24">
        <v>20000</v>
      </c>
      <c r="F30" s="24">
        <v>20000</v>
      </c>
      <c r="G30" s="24">
        <v>0</v>
      </c>
      <c r="H30" s="24">
        <v>0</v>
      </c>
      <c r="I30" s="24">
        <v>0</v>
      </c>
      <c r="J30" s="24">
        <v>0</v>
      </c>
    </row>
    <row r="31" spans="1:10" ht="31.5" customHeight="1">
      <c r="A31" s="53" t="s">
        <v>247</v>
      </c>
      <c r="B31" s="31" t="s">
        <v>9</v>
      </c>
      <c r="C31" s="31"/>
      <c r="D31" s="25"/>
      <c r="E31" s="24">
        <v>420000</v>
      </c>
      <c r="F31" s="24">
        <v>420000</v>
      </c>
      <c r="G31" s="24">
        <v>358915.8</v>
      </c>
      <c r="H31" s="24">
        <v>358915.8</v>
      </c>
      <c r="I31" s="24">
        <v>0</v>
      </c>
      <c r="J31" s="24">
        <v>0</v>
      </c>
    </row>
    <row r="32" spans="1:10" ht="47.25" customHeight="1">
      <c r="A32" s="53" t="s">
        <v>248</v>
      </c>
      <c r="B32" s="31" t="s">
        <v>9</v>
      </c>
      <c r="C32" s="31"/>
      <c r="D32" s="25"/>
      <c r="E32" s="24">
        <v>8500</v>
      </c>
      <c r="F32" s="24">
        <v>8500</v>
      </c>
      <c r="G32" s="24">
        <v>0</v>
      </c>
      <c r="H32" s="24">
        <v>0</v>
      </c>
      <c r="I32" s="24">
        <v>0</v>
      </c>
      <c r="J32" s="24">
        <v>0</v>
      </c>
    </row>
    <row r="33" spans="1:10" ht="30.75" customHeight="1">
      <c r="A33" s="53" t="s">
        <v>249</v>
      </c>
      <c r="B33" s="31" t="s">
        <v>9</v>
      </c>
      <c r="C33" s="31"/>
      <c r="D33" s="25"/>
      <c r="E33" s="24">
        <v>20000</v>
      </c>
      <c r="F33" s="24">
        <v>20000</v>
      </c>
      <c r="G33" s="24">
        <v>0</v>
      </c>
      <c r="H33" s="24">
        <v>0</v>
      </c>
      <c r="I33" s="24">
        <v>0</v>
      </c>
      <c r="J33" s="24">
        <v>0</v>
      </c>
    </row>
    <row r="34" spans="1:10" ht="48" customHeight="1">
      <c r="A34" s="53" t="s">
        <v>250</v>
      </c>
      <c r="B34" s="31" t="s">
        <v>9</v>
      </c>
      <c r="C34" s="31"/>
      <c r="D34" s="25"/>
      <c r="E34" s="24">
        <v>15364.6</v>
      </c>
      <c r="F34" s="24">
        <v>15364.6</v>
      </c>
      <c r="G34" s="24">
        <v>0</v>
      </c>
      <c r="H34" s="24">
        <v>0</v>
      </c>
      <c r="I34" s="24">
        <v>0</v>
      </c>
      <c r="J34" s="24">
        <v>0</v>
      </c>
    </row>
    <row r="35" spans="1:10" ht="17.25" customHeight="1">
      <c r="A35" s="8" t="s">
        <v>8</v>
      </c>
      <c r="B35" s="8"/>
      <c r="C35" s="6"/>
      <c r="D35" s="13"/>
      <c r="E35" s="26">
        <f aca="true" t="shared" si="6" ref="E35:J35">E13+E23+E27+E28</f>
        <v>1348549.3</v>
      </c>
      <c r="F35" s="26">
        <f t="shared" si="6"/>
        <v>483864.6</v>
      </c>
      <c r="G35" s="26">
        <f t="shared" si="6"/>
        <v>761745.6000000001</v>
      </c>
      <c r="H35" s="26">
        <f t="shared" si="6"/>
        <v>358915.8</v>
      </c>
      <c r="I35" s="26">
        <f t="shared" si="6"/>
        <v>299196.5</v>
      </c>
      <c r="J35" s="26">
        <f t="shared" si="6"/>
        <v>0</v>
      </c>
    </row>
    <row r="36" spans="1:10" ht="56.25">
      <c r="A36" s="56" t="s">
        <v>20</v>
      </c>
      <c r="B36" s="57" t="s">
        <v>228</v>
      </c>
      <c r="C36" s="58" t="s">
        <v>21</v>
      </c>
      <c r="D36" s="32" t="s">
        <v>5</v>
      </c>
      <c r="E36" s="59">
        <f aca="true" t="shared" si="7" ref="E36:J36">E37</f>
        <v>1031728.9</v>
      </c>
      <c r="F36" s="59">
        <f t="shared" si="7"/>
        <v>863999.2</v>
      </c>
      <c r="G36" s="59">
        <f t="shared" si="7"/>
        <v>1465782.2</v>
      </c>
      <c r="H36" s="59">
        <f t="shared" si="7"/>
        <v>1292976.3</v>
      </c>
      <c r="I36" s="59">
        <f t="shared" si="7"/>
        <v>1746963.9</v>
      </c>
      <c r="J36" s="59">
        <f t="shared" si="7"/>
        <v>1573708.6</v>
      </c>
    </row>
    <row r="37" spans="1:10" ht="15.75">
      <c r="A37" s="4" t="s">
        <v>6</v>
      </c>
      <c r="B37" s="4"/>
      <c r="C37" s="5"/>
      <c r="D37" s="12"/>
      <c r="E37" s="17">
        <f aca="true" t="shared" si="8" ref="E37:J37">E40+E58</f>
        <v>1031728.9</v>
      </c>
      <c r="F37" s="17">
        <f t="shared" si="8"/>
        <v>863999.2</v>
      </c>
      <c r="G37" s="17">
        <f t="shared" si="8"/>
        <v>1465782.2</v>
      </c>
      <c r="H37" s="17">
        <f t="shared" si="8"/>
        <v>1292976.3</v>
      </c>
      <c r="I37" s="17">
        <f t="shared" si="8"/>
        <v>1746963.9</v>
      </c>
      <c r="J37" s="17">
        <f t="shared" si="8"/>
        <v>1573708.6</v>
      </c>
    </row>
    <row r="38" spans="1:10" ht="31.5">
      <c r="A38" s="16" t="s">
        <v>22</v>
      </c>
      <c r="B38" s="46" t="s">
        <v>228</v>
      </c>
      <c r="C38" s="46" t="s">
        <v>21</v>
      </c>
      <c r="D38" s="48" t="s">
        <v>5</v>
      </c>
      <c r="E38" s="24">
        <v>24198.3</v>
      </c>
      <c r="F38" s="24">
        <v>0</v>
      </c>
      <c r="G38" s="24">
        <v>25110.6</v>
      </c>
      <c r="H38" s="24">
        <v>0</v>
      </c>
      <c r="I38" s="24">
        <v>25235.4</v>
      </c>
      <c r="J38" s="24">
        <v>0</v>
      </c>
    </row>
    <row r="39" spans="1:10" ht="31.5">
      <c r="A39" s="16" t="s">
        <v>112</v>
      </c>
      <c r="B39" s="46" t="s">
        <v>228</v>
      </c>
      <c r="C39" s="46" t="s">
        <v>21</v>
      </c>
      <c r="D39" s="48" t="s">
        <v>5</v>
      </c>
      <c r="E39" s="24">
        <v>14214.1</v>
      </c>
      <c r="F39" s="24">
        <v>0</v>
      </c>
      <c r="G39" s="24">
        <v>14778.4</v>
      </c>
      <c r="H39" s="24">
        <v>0</v>
      </c>
      <c r="I39" s="24">
        <v>14801</v>
      </c>
      <c r="J39" s="24">
        <v>0</v>
      </c>
    </row>
    <row r="40" spans="1:10" ht="31.5">
      <c r="A40" s="7" t="s">
        <v>7</v>
      </c>
      <c r="B40" s="7"/>
      <c r="C40" s="6"/>
      <c r="D40" s="13"/>
      <c r="E40" s="49">
        <f aca="true" t="shared" si="9" ref="E40:J40">SUM(E38:E39)</f>
        <v>38412.4</v>
      </c>
      <c r="F40" s="49">
        <f t="shared" si="9"/>
        <v>0</v>
      </c>
      <c r="G40" s="49">
        <f t="shared" si="9"/>
        <v>39889</v>
      </c>
      <c r="H40" s="49">
        <f t="shared" si="9"/>
        <v>0</v>
      </c>
      <c r="I40" s="49">
        <f t="shared" si="9"/>
        <v>40036.4</v>
      </c>
      <c r="J40" s="49">
        <f t="shared" si="9"/>
        <v>0</v>
      </c>
    </row>
    <row r="41" spans="1:10" ht="49.5" customHeight="1">
      <c r="A41" s="16" t="s">
        <v>24</v>
      </c>
      <c r="B41" s="46" t="s">
        <v>228</v>
      </c>
      <c r="C41" s="46" t="s">
        <v>23</v>
      </c>
      <c r="D41" s="25">
        <v>5220600</v>
      </c>
      <c r="E41" s="24">
        <f aca="true" t="shared" si="10" ref="E41:J41">SUM(E42:E55)</f>
        <v>863999.2</v>
      </c>
      <c r="F41" s="24">
        <f t="shared" si="10"/>
        <v>863999.2</v>
      </c>
      <c r="G41" s="24">
        <f t="shared" si="10"/>
        <v>1292976.3</v>
      </c>
      <c r="H41" s="24">
        <f t="shared" si="10"/>
        <v>1292976.3</v>
      </c>
      <c r="I41" s="24">
        <f t="shared" si="10"/>
        <v>1573708.6</v>
      </c>
      <c r="J41" s="24">
        <f t="shared" si="10"/>
        <v>1573708.6</v>
      </c>
    </row>
    <row r="42" spans="1:10" ht="31.5">
      <c r="A42" s="53" t="s">
        <v>229</v>
      </c>
      <c r="B42" s="46" t="s">
        <v>228</v>
      </c>
      <c r="C42" s="46"/>
      <c r="D42" s="25"/>
      <c r="E42" s="24">
        <v>0</v>
      </c>
      <c r="F42" s="24">
        <v>0</v>
      </c>
      <c r="G42" s="24">
        <v>136305.9</v>
      </c>
      <c r="H42" s="24">
        <v>136305.9</v>
      </c>
      <c r="I42" s="24">
        <v>218382.1</v>
      </c>
      <c r="J42" s="24">
        <v>218382.1</v>
      </c>
    </row>
    <row r="43" spans="1:10" ht="51.75" customHeight="1">
      <c r="A43" s="53" t="s">
        <v>230</v>
      </c>
      <c r="B43" s="46" t="s">
        <v>228</v>
      </c>
      <c r="C43" s="46"/>
      <c r="D43" s="25"/>
      <c r="E43" s="24">
        <v>0</v>
      </c>
      <c r="F43" s="24">
        <v>0</v>
      </c>
      <c r="G43" s="24">
        <v>120884.9</v>
      </c>
      <c r="H43" s="24">
        <v>120884.9</v>
      </c>
      <c r="I43" s="24">
        <v>214560.3</v>
      </c>
      <c r="J43" s="24">
        <v>214560.3</v>
      </c>
    </row>
    <row r="44" spans="1:10" ht="31.5">
      <c r="A44" s="53" t="s">
        <v>231</v>
      </c>
      <c r="B44" s="46" t="s">
        <v>228</v>
      </c>
      <c r="C44" s="46"/>
      <c r="D44" s="25"/>
      <c r="E44" s="24">
        <v>37610</v>
      </c>
      <c r="F44" s="24">
        <v>37610</v>
      </c>
      <c r="G44" s="24">
        <v>0</v>
      </c>
      <c r="H44" s="24">
        <v>0</v>
      </c>
      <c r="I44" s="24">
        <v>0</v>
      </c>
      <c r="J44" s="24">
        <v>0</v>
      </c>
    </row>
    <row r="45" spans="1:10" ht="31.5">
      <c r="A45" s="53" t="s">
        <v>232</v>
      </c>
      <c r="B45" s="46" t="s">
        <v>228</v>
      </c>
      <c r="C45" s="46"/>
      <c r="D45" s="25"/>
      <c r="E45" s="24">
        <v>0</v>
      </c>
      <c r="F45" s="24">
        <v>0</v>
      </c>
      <c r="G45" s="24">
        <v>0</v>
      </c>
      <c r="H45" s="24">
        <v>0</v>
      </c>
      <c r="I45" s="24">
        <v>271324.5</v>
      </c>
      <c r="J45" s="24">
        <v>271324.5</v>
      </c>
    </row>
    <row r="46" spans="1:10" ht="31.5">
      <c r="A46" s="53" t="s">
        <v>233</v>
      </c>
      <c r="B46" s="46" t="s">
        <v>228</v>
      </c>
      <c r="C46" s="46"/>
      <c r="D46" s="25"/>
      <c r="E46" s="24">
        <v>63124.1</v>
      </c>
      <c r="F46" s="24">
        <v>63124.1</v>
      </c>
      <c r="G46" s="24">
        <v>0</v>
      </c>
      <c r="H46" s="24">
        <v>0</v>
      </c>
      <c r="I46" s="24">
        <v>0</v>
      </c>
      <c r="J46" s="24">
        <v>0</v>
      </c>
    </row>
    <row r="47" spans="1:10" ht="31.5">
      <c r="A47" s="53" t="s">
        <v>234</v>
      </c>
      <c r="B47" s="46" t="s">
        <v>228</v>
      </c>
      <c r="C47" s="46"/>
      <c r="D47" s="25"/>
      <c r="E47" s="24">
        <v>100000</v>
      </c>
      <c r="F47" s="24">
        <v>100000</v>
      </c>
      <c r="G47" s="24">
        <v>111882.1</v>
      </c>
      <c r="H47" s="24">
        <v>111882.1</v>
      </c>
      <c r="I47" s="24">
        <v>0</v>
      </c>
      <c r="J47" s="24">
        <v>0</v>
      </c>
    </row>
    <row r="48" spans="1:10" ht="31.5">
      <c r="A48" s="53" t="s">
        <v>235</v>
      </c>
      <c r="B48" s="46" t="s">
        <v>228</v>
      </c>
      <c r="C48" s="46"/>
      <c r="D48" s="25"/>
      <c r="E48" s="24">
        <v>50000</v>
      </c>
      <c r="F48" s="24">
        <v>50000</v>
      </c>
      <c r="G48" s="24">
        <v>72630.2</v>
      </c>
      <c r="H48" s="24">
        <v>72630.2</v>
      </c>
      <c r="I48" s="24">
        <v>0</v>
      </c>
      <c r="J48" s="24">
        <v>0</v>
      </c>
    </row>
    <row r="49" spans="1:10" ht="31.5">
      <c r="A49" s="53" t="s">
        <v>236</v>
      </c>
      <c r="B49" s="46" t="s">
        <v>228</v>
      </c>
      <c r="C49" s="46"/>
      <c r="D49" s="25"/>
      <c r="E49" s="24">
        <v>0</v>
      </c>
      <c r="F49" s="24">
        <v>0</v>
      </c>
      <c r="G49" s="24">
        <v>84103</v>
      </c>
      <c r="H49" s="24">
        <v>84103</v>
      </c>
      <c r="I49" s="24">
        <v>0</v>
      </c>
      <c r="J49" s="24">
        <v>0</v>
      </c>
    </row>
    <row r="50" spans="1:10" ht="47.25">
      <c r="A50" s="53" t="s">
        <v>240</v>
      </c>
      <c r="B50" s="46" t="s">
        <v>228</v>
      </c>
      <c r="C50" s="46"/>
      <c r="D50" s="25"/>
      <c r="E50" s="24">
        <v>3765.4</v>
      </c>
      <c r="F50" s="24">
        <v>3765.4</v>
      </c>
      <c r="G50" s="24">
        <v>150988.1</v>
      </c>
      <c r="H50" s="24">
        <v>150988.1</v>
      </c>
      <c r="I50" s="24">
        <v>146292.9</v>
      </c>
      <c r="J50" s="24">
        <v>146292.9</v>
      </c>
    </row>
    <row r="51" spans="1:10" ht="36.75" customHeight="1">
      <c r="A51" s="53" t="s">
        <v>241</v>
      </c>
      <c r="B51" s="46" t="s">
        <v>228</v>
      </c>
      <c r="C51" s="46"/>
      <c r="D51" s="25"/>
      <c r="E51" s="24">
        <v>0</v>
      </c>
      <c r="F51" s="24">
        <v>0</v>
      </c>
      <c r="G51" s="24">
        <v>85850.1</v>
      </c>
      <c r="H51" s="24">
        <v>85850.1</v>
      </c>
      <c r="I51" s="24">
        <v>111378.9</v>
      </c>
      <c r="J51" s="24">
        <v>111378.9</v>
      </c>
    </row>
    <row r="52" spans="1:10" ht="47.25">
      <c r="A52" s="53" t="s">
        <v>242</v>
      </c>
      <c r="B52" s="46" t="s">
        <v>228</v>
      </c>
      <c r="C52" s="46"/>
      <c r="D52" s="25"/>
      <c r="E52" s="24">
        <v>0</v>
      </c>
      <c r="F52" s="24">
        <v>0</v>
      </c>
      <c r="G52" s="24">
        <v>0</v>
      </c>
      <c r="H52" s="24">
        <v>0</v>
      </c>
      <c r="I52" s="24">
        <v>81437.9</v>
      </c>
      <c r="J52" s="24">
        <v>81437.9</v>
      </c>
    </row>
    <row r="53" spans="1:10" ht="31.5">
      <c r="A53" s="53" t="s">
        <v>243</v>
      </c>
      <c r="B53" s="46" t="s">
        <v>228</v>
      </c>
      <c r="C53" s="46"/>
      <c r="D53" s="25"/>
      <c r="E53" s="24">
        <v>10300</v>
      </c>
      <c r="F53" s="24">
        <v>10300</v>
      </c>
      <c r="G53" s="24">
        <v>0</v>
      </c>
      <c r="H53" s="24">
        <v>0</v>
      </c>
      <c r="I53" s="24">
        <v>0</v>
      </c>
      <c r="J53" s="24">
        <v>0</v>
      </c>
    </row>
    <row r="54" spans="1:10" ht="66.75" customHeight="1">
      <c r="A54" s="53" t="s">
        <v>244</v>
      </c>
      <c r="B54" s="46" t="s">
        <v>228</v>
      </c>
      <c r="C54" s="46"/>
      <c r="D54" s="25"/>
      <c r="E54" s="24">
        <v>249700</v>
      </c>
      <c r="F54" s="24">
        <v>249700</v>
      </c>
      <c r="G54" s="24">
        <v>161000</v>
      </c>
      <c r="H54" s="24">
        <v>161000</v>
      </c>
      <c r="I54" s="24">
        <v>161000</v>
      </c>
      <c r="J54" s="24">
        <v>161000</v>
      </c>
    </row>
    <row r="55" spans="1:10" ht="64.5" customHeight="1">
      <c r="A55" s="53" t="s">
        <v>245</v>
      </c>
      <c r="B55" s="46" t="s">
        <v>228</v>
      </c>
      <c r="C55" s="46"/>
      <c r="D55" s="25"/>
      <c r="E55" s="24">
        <v>349499.7</v>
      </c>
      <c r="F55" s="24">
        <v>349499.7</v>
      </c>
      <c r="G55" s="24">
        <v>369332</v>
      </c>
      <c r="H55" s="24">
        <v>369332</v>
      </c>
      <c r="I55" s="24">
        <v>369332</v>
      </c>
      <c r="J55" s="24">
        <v>369332</v>
      </c>
    </row>
    <row r="56" spans="1:10" ht="35.25" customHeight="1">
      <c r="A56" s="16" t="s">
        <v>25</v>
      </c>
      <c r="B56" s="46" t="s">
        <v>286</v>
      </c>
      <c r="C56" s="46" t="s">
        <v>26</v>
      </c>
      <c r="D56" s="25">
        <v>5229000</v>
      </c>
      <c r="E56" s="24">
        <v>129317.3</v>
      </c>
      <c r="F56" s="24">
        <v>0</v>
      </c>
      <c r="G56" s="24">
        <v>132916.9</v>
      </c>
      <c r="H56" s="24">
        <v>0</v>
      </c>
      <c r="I56" s="24">
        <v>133218.9</v>
      </c>
      <c r="J56" s="24">
        <v>0</v>
      </c>
    </row>
    <row r="57" spans="1:10" ht="31.5">
      <c r="A57" s="16" t="s">
        <v>27</v>
      </c>
      <c r="B57" s="46" t="s">
        <v>9</v>
      </c>
      <c r="C57" s="25" t="s">
        <v>28</v>
      </c>
      <c r="D57" s="25">
        <v>5228500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</row>
    <row r="58" spans="1:10" ht="17.25" customHeight="1">
      <c r="A58" s="23" t="s">
        <v>8</v>
      </c>
      <c r="B58" s="8"/>
      <c r="C58" s="6"/>
      <c r="D58" s="13"/>
      <c r="E58" s="26">
        <f aca="true" t="shared" si="11" ref="E58:J58">E41+E56+E57</f>
        <v>993316.5</v>
      </c>
      <c r="F58" s="26">
        <f t="shared" si="11"/>
        <v>863999.2</v>
      </c>
      <c r="G58" s="26">
        <f t="shared" si="11"/>
        <v>1425893.2</v>
      </c>
      <c r="H58" s="26">
        <f t="shared" si="11"/>
        <v>1292976.3</v>
      </c>
      <c r="I58" s="26">
        <f t="shared" si="11"/>
        <v>1706927.5</v>
      </c>
      <c r="J58" s="26">
        <f t="shared" si="11"/>
        <v>1573708.6</v>
      </c>
    </row>
    <row r="59" spans="1:10" ht="37.5">
      <c r="A59" s="56" t="s">
        <v>116</v>
      </c>
      <c r="B59" s="57" t="s">
        <v>117</v>
      </c>
      <c r="C59" s="58" t="s">
        <v>119</v>
      </c>
      <c r="D59" s="32" t="s">
        <v>5</v>
      </c>
      <c r="E59" s="59">
        <f aca="true" t="shared" si="12" ref="E59:J59">E60</f>
        <v>5873821.9</v>
      </c>
      <c r="F59" s="59">
        <f t="shared" si="12"/>
        <v>25000</v>
      </c>
      <c r="G59" s="59">
        <f t="shared" si="12"/>
        <v>6874007.4</v>
      </c>
      <c r="H59" s="59">
        <f t="shared" si="12"/>
        <v>0</v>
      </c>
      <c r="I59" s="59">
        <f t="shared" si="12"/>
        <v>8489862</v>
      </c>
      <c r="J59" s="59">
        <f t="shared" si="12"/>
        <v>0</v>
      </c>
    </row>
    <row r="60" spans="1:10" ht="15.75">
      <c r="A60" s="4" t="s">
        <v>6</v>
      </c>
      <c r="B60" s="4"/>
      <c r="C60" s="5"/>
      <c r="D60" s="12"/>
      <c r="E60" s="17">
        <f aca="true" t="shared" si="13" ref="E60:J60">E67+E93</f>
        <v>5873821.9</v>
      </c>
      <c r="F60" s="17">
        <f t="shared" si="13"/>
        <v>25000</v>
      </c>
      <c r="G60" s="17">
        <f t="shared" si="13"/>
        <v>6874007.4</v>
      </c>
      <c r="H60" s="17">
        <f t="shared" si="13"/>
        <v>0</v>
      </c>
      <c r="I60" s="17">
        <f t="shared" si="13"/>
        <v>8489862</v>
      </c>
      <c r="J60" s="17">
        <f t="shared" si="13"/>
        <v>0</v>
      </c>
    </row>
    <row r="61" spans="1:10" s="9" customFormat="1" ht="31.5">
      <c r="A61" s="16" t="s">
        <v>118</v>
      </c>
      <c r="B61" s="31" t="s">
        <v>117</v>
      </c>
      <c r="C61" s="31" t="s">
        <v>119</v>
      </c>
      <c r="D61" s="30" t="s">
        <v>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</row>
    <row r="62" spans="1:10" s="9" customFormat="1" ht="31.5">
      <c r="A62" s="16" t="s">
        <v>120</v>
      </c>
      <c r="B62" s="31" t="s">
        <v>117</v>
      </c>
      <c r="C62" s="31" t="s">
        <v>119</v>
      </c>
      <c r="D62" s="30" t="s">
        <v>5</v>
      </c>
      <c r="E62" s="35">
        <v>5489484.9</v>
      </c>
      <c r="F62" s="35">
        <v>0</v>
      </c>
      <c r="G62" s="35">
        <v>6510224.4</v>
      </c>
      <c r="H62" s="35">
        <v>0</v>
      </c>
      <c r="I62" s="35">
        <v>8119244.9</v>
      </c>
      <c r="J62" s="35">
        <v>0</v>
      </c>
    </row>
    <row r="63" spans="1:10" s="9" customFormat="1" ht="33.75" customHeight="1">
      <c r="A63" s="16" t="s">
        <v>121</v>
      </c>
      <c r="B63" s="31" t="s">
        <v>117</v>
      </c>
      <c r="C63" s="31" t="s">
        <v>119</v>
      </c>
      <c r="D63" s="30" t="s">
        <v>5</v>
      </c>
      <c r="E63" s="35">
        <v>87744.5</v>
      </c>
      <c r="F63" s="35">
        <v>0</v>
      </c>
      <c r="G63" s="35">
        <v>87744.5</v>
      </c>
      <c r="H63" s="35">
        <v>0</v>
      </c>
      <c r="I63" s="35">
        <v>91254.3</v>
      </c>
      <c r="J63" s="35">
        <v>0</v>
      </c>
    </row>
    <row r="64" spans="1:10" s="9" customFormat="1" ht="18.75" customHeight="1">
      <c r="A64" s="16" t="s">
        <v>122</v>
      </c>
      <c r="B64" s="31" t="s">
        <v>117</v>
      </c>
      <c r="C64" s="31" t="s">
        <v>119</v>
      </c>
      <c r="D64" s="30" t="s">
        <v>5</v>
      </c>
      <c r="E64" s="35">
        <v>75369.9</v>
      </c>
      <c r="F64" s="35">
        <v>0</v>
      </c>
      <c r="G64" s="35">
        <v>78802.3</v>
      </c>
      <c r="H64" s="35">
        <v>0</v>
      </c>
      <c r="I64" s="35">
        <v>80207</v>
      </c>
      <c r="J64" s="35">
        <v>0</v>
      </c>
    </row>
    <row r="65" spans="1:10" s="9" customFormat="1" ht="15" customHeight="1">
      <c r="A65" s="16" t="s">
        <v>123</v>
      </c>
      <c r="B65" s="31" t="s">
        <v>117</v>
      </c>
      <c r="C65" s="31" t="s">
        <v>119</v>
      </c>
      <c r="D65" s="30" t="s">
        <v>5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</row>
    <row r="66" spans="1:10" s="9" customFormat="1" ht="33.75" customHeight="1">
      <c r="A66" s="16" t="s">
        <v>112</v>
      </c>
      <c r="B66" s="31" t="s">
        <v>117</v>
      </c>
      <c r="C66" s="31" t="s">
        <v>119</v>
      </c>
      <c r="D66" s="30" t="s">
        <v>5</v>
      </c>
      <c r="E66" s="35">
        <v>34771.1</v>
      </c>
      <c r="F66" s="35">
        <v>0</v>
      </c>
      <c r="G66" s="35">
        <v>36150.2</v>
      </c>
      <c r="H66" s="35">
        <v>0</v>
      </c>
      <c r="I66" s="35">
        <v>36164</v>
      </c>
      <c r="J66" s="35">
        <v>0</v>
      </c>
    </row>
    <row r="67" spans="1:10" ht="31.5">
      <c r="A67" s="7" t="s">
        <v>7</v>
      </c>
      <c r="B67" s="7"/>
      <c r="C67" s="6"/>
      <c r="D67" s="13"/>
      <c r="E67" s="26">
        <f aca="true" t="shared" si="14" ref="E67:J67">SUM(E61:E66)</f>
        <v>5687370.4</v>
      </c>
      <c r="F67" s="26">
        <f t="shared" si="14"/>
        <v>0</v>
      </c>
      <c r="G67" s="26">
        <f t="shared" si="14"/>
        <v>6712921.4</v>
      </c>
      <c r="H67" s="26">
        <f t="shared" si="14"/>
        <v>0</v>
      </c>
      <c r="I67" s="26">
        <f t="shared" si="14"/>
        <v>8326870.2</v>
      </c>
      <c r="J67" s="26">
        <f t="shared" si="14"/>
        <v>0</v>
      </c>
    </row>
    <row r="68" spans="1:10" ht="48.75" customHeight="1">
      <c r="A68" s="16" t="s">
        <v>124</v>
      </c>
      <c r="B68" s="31" t="s">
        <v>117</v>
      </c>
      <c r="C68" s="31" t="s">
        <v>125</v>
      </c>
      <c r="D68" s="25">
        <v>5227500</v>
      </c>
      <c r="E68" s="35">
        <f aca="true" t="shared" si="15" ref="E68:J68">SUM(E69:E77)-E73</f>
        <v>52461.20000000001</v>
      </c>
      <c r="F68" s="35">
        <f t="shared" si="15"/>
        <v>25000</v>
      </c>
      <c r="G68" s="35">
        <f t="shared" si="15"/>
        <v>28318.4</v>
      </c>
      <c r="H68" s="35">
        <f t="shared" si="15"/>
        <v>0</v>
      </c>
      <c r="I68" s="35">
        <f t="shared" si="15"/>
        <v>28802.800000000003</v>
      </c>
      <c r="J68" s="35">
        <f t="shared" si="15"/>
        <v>0</v>
      </c>
    </row>
    <row r="69" spans="1:10" ht="15.75" customHeight="1">
      <c r="A69" s="64" t="s">
        <v>169</v>
      </c>
      <c r="B69" s="31" t="s">
        <v>117</v>
      </c>
      <c r="C69" s="31" t="s">
        <v>125</v>
      </c>
      <c r="D69" s="25">
        <v>5227505</v>
      </c>
      <c r="E69" s="35">
        <v>1462.9</v>
      </c>
      <c r="F69" s="35">
        <v>0</v>
      </c>
      <c r="G69" s="35">
        <v>1493.2</v>
      </c>
      <c r="H69" s="35">
        <v>0</v>
      </c>
      <c r="I69" s="35">
        <v>1522.8</v>
      </c>
      <c r="J69" s="35">
        <v>0</v>
      </c>
    </row>
    <row r="70" spans="1:10" ht="15.75" customHeight="1">
      <c r="A70" s="64" t="s">
        <v>170</v>
      </c>
      <c r="B70" s="31" t="s">
        <v>117</v>
      </c>
      <c r="C70" s="31" t="s">
        <v>125</v>
      </c>
      <c r="D70" s="25">
        <v>5227506</v>
      </c>
      <c r="E70" s="35">
        <v>9719</v>
      </c>
      <c r="F70" s="35">
        <v>0</v>
      </c>
      <c r="G70" s="35">
        <v>10134.9</v>
      </c>
      <c r="H70" s="35">
        <v>0</v>
      </c>
      <c r="I70" s="35">
        <v>10278.6</v>
      </c>
      <c r="J70" s="35">
        <v>0</v>
      </c>
    </row>
    <row r="71" spans="1:10" ht="15.75" customHeight="1">
      <c r="A71" s="64" t="s">
        <v>171</v>
      </c>
      <c r="B71" s="31" t="s">
        <v>117</v>
      </c>
      <c r="C71" s="31" t="s">
        <v>125</v>
      </c>
      <c r="D71" s="25">
        <v>5227503</v>
      </c>
      <c r="E71" s="35">
        <v>11135.4</v>
      </c>
      <c r="F71" s="35">
        <v>0</v>
      </c>
      <c r="G71" s="35">
        <v>11362.5</v>
      </c>
      <c r="H71" s="35">
        <v>0</v>
      </c>
      <c r="I71" s="35">
        <v>11588.6</v>
      </c>
      <c r="J71" s="35">
        <v>0</v>
      </c>
    </row>
    <row r="72" spans="1:10" ht="15.75" customHeight="1">
      <c r="A72" s="64" t="s">
        <v>172</v>
      </c>
      <c r="B72" s="31" t="s">
        <v>117</v>
      </c>
      <c r="C72" s="31" t="s">
        <v>125</v>
      </c>
      <c r="D72" s="25">
        <v>5227508</v>
      </c>
      <c r="E72" s="35">
        <f>343.3+E73</f>
        <v>25343.3</v>
      </c>
      <c r="F72" s="35">
        <f>F73</f>
        <v>25000</v>
      </c>
      <c r="G72" s="35">
        <v>363.9</v>
      </c>
      <c r="H72" s="35">
        <v>0</v>
      </c>
      <c r="I72" s="35">
        <v>367.5</v>
      </c>
      <c r="J72" s="35">
        <v>0</v>
      </c>
    </row>
    <row r="73" spans="1:10" ht="33.75" customHeight="1">
      <c r="A73" s="53" t="s">
        <v>225</v>
      </c>
      <c r="B73" s="31" t="s">
        <v>117</v>
      </c>
      <c r="C73" s="31"/>
      <c r="D73" s="25"/>
      <c r="E73" s="35">
        <v>25000</v>
      </c>
      <c r="F73" s="35">
        <v>25000</v>
      </c>
      <c r="G73" s="35">
        <v>0</v>
      </c>
      <c r="H73" s="35">
        <v>0</v>
      </c>
      <c r="I73" s="35">
        <v>0</v>
      </c>
      <c r="J73" s="35">
        <v>0</v>
      </c>
    </row>
    <row r="74" spans="1:10" ht="15.75" customHeight="1">
      <c r="A74" s="64" t="s">
        <v>173</v>
      </c>
      <c r="B74" s="31" t="s">
        <v>117</v>
      </c>
      <c r="C74" s="31" t="s">
        <v>125</v>
      </c>
      <c r="D74" s="25">
        <v>5227507</v>
      </c>
      <c r="E74" s="35">
        <v>2786.5</v>
      </c>
      <c r="F74" s="35">
        <v>0</v>
      </c>
      <c r="G74" s="35">
        <v>2847.4</v>
      </c>
      <c r="H74" s="35">
        <v>0</v>
      </c>
      <c r="I74" s="35">
        <v>2903</v>
      </c>
      <c r="J74" s="35">
        <v>0</v>
      </c>
    </row>
    <row r="75" spans="1:10" ht="15.75" customHeight="1">
      <c r="A75" s="64" t="s">
        <v>174</v>
      </c>
      <c r="B75" s="31" t="s">
        <v>117</v>
      </c>
      <c r="C75" s="31" t="s">
        <v>125</v>
      </c>
      <c r="D75" s="25">
        <v>5227502</v>
      </c>
      <c r="E75" s="35">
        <v>264.7</v>
      </c>
      <c r="F75" s="35">
        <v>0</v>
      </c>
      <c r="G75" s="35">
        <v>280.6</v>
      </c>
      <c r="H75" s="35">
        <v>0</v>
      </c>
      <c r="I75" s="35">
        <v>283.4</v>
      </c>
      <c r="J75" s="35">
        <v>0</v>
      </c>
    </row>
    <row r="76" spans="1:10" ht="15.75" customHeight="1">
      <c r="A76" s="64" t="s">
        <v>175</v>
      </c>
      <c r="B76" s="31" t="s">
        <v>117</v>
      </c>
      <c r="C76" s="31" t="s">
        <v>125</v>
      </c>
      <c r="D76" s="25">
        <v>5227501</v>
      </c>
      <c r="E76" s="35">
        <v>476.8</v>
      </c>
      <c r="F76" s="35">
        <v>0</v>
      </c>
      <c r="G76" s="35">
        <v>487.2</v>
      </c>
      <c r="H76" s="35">
        <v>0</v>
      </c>
      <c r="I76" s="35">
        <v>496.7</v>
      </c>
      <c r="J76" s="35">
        <v>0</v>
      </c>
    </row>
    <row r="77" spans="1:10" ht="15.75" customHeight="1">
      <c r="A77" s="64" t="s">
        <v>275</v>
      </c>
      <c r="B77" s="31" t="s">
        <v>117</v>
      </c>
      <c r="C77" s="31" t="s">
        <v>125</v>
      </c>
      <c r="D77" s="25">
        <v>5227504</v>
      </c>
      <c r="E77" s="35">
        <v>1272.6</v>
      </c>
      <c r="F77" s="35">
        <v>0</v>
      </c>
      <c r="G77" s="35">
        <v>1348.7</v>
      </c>
      <c r="H77" s="35">
        <v>0</v>
      </c>
      <c r="I77" s="35">
        <v>1362.2</v>
      </c>
      <c r="J77" s="35">
        <v>0</v>
      </c>
    </row>
    <row r="78" spans="1:10" ht="49.5" customHeight="1">
      <c r="A78" s="16" t="s">
        <v>126</v>
      </c>
      <c r="B78" s="31" t="s">
        <v>117</v>
      </c>
      <c r="C78" s="31" t="s">
        <v>127</v>
      </c>
      <c r="D78" s="25">
        <v>5226600</v>
      </c>
      <c r="E78" s="35">
        <f aca="true" t="shared" si="16" ref="E78:J78">SUM(E79:E85)</f>
        <v>69360.2</v>
      </c>
      <c r="F78" s="35">
        <f t="shared" si="16"/>
        <v>0</v>
      </c>
      <c r="G78" s="35">
        <f t="shared" si="16"/>
        <v>70009.2</v>
      </c>
      <c r="H78" s="35">
        <f t="shared" si="16"/>
        <v>0</v>
      </c>
      <c r="I78" s="35">
        <f t="shared" si="16"/>
        <v>70709.2</v>
      </c>
      <c r="J78" s="35">
        <f t="shared" si="16"/>
        <v>0</v>
      </c>
    </row>
    <row r="79" spans="1:10" ht="15" customHeight="1">
      <c r="A79" s="64" t="s">
        <v>176</v>
      </c>
      <c r="B79" s="31" t="s">
        <v>117</v>
      </c>
      <c r="C79" s="31" t="s">
        <v>127</v>
      </c>
      <c r="D79" s="25">
        <v>5226601</v>
      </c>
      <c r="E79" s="35">
        <v>23136.1</v>
      </c>
      <c r="F79" s="35">
        <v>0</v>
      </c>
      <c r="G79" s="35">
        <v>23352.6</v>
      </c>
      <c r="H79" s="35">
        <v>0</v>
      </c>
      <c r="I79" s="35">
        <v>23586.1</v>
      </c>
      <c r="J79" s="35">
        <v>0</v>
      </c>
    </row>
    <row r="80" spans="1:10" ht="15" customHeight="1">
      <c r="A80" s="64" t="s">
        <v>177</v>
      </c>
      <c r="B80" s="31" t="s">
        <v>117</v>
      </c>
      <c r="C80" s="31" t="s">
        <v>127</v>
      </c>
      <c r="D80" s="25">
        <v>5226602</v>
      </c>
      <c r="E80" s="35">
        <v>4112.6</v>
      </c>
      <c r="F80" s="35">
        <v>0</v>
      </c>
      <c r="G80" s="35">
        <v>4151</v>
      </c>
      <c r="H80" s="35">
        <v>0</v>
      </c>
      <c r="I80" s="35">
        <v>4192.5</v>
      </c>
      <c r="J80" s="35">
        <v>0</v>
      </c>
    </row>
    <row r="81" spans="1:10" ht="15" customHeight="1">
      <c r="A81" s="64" t="s">
        <v>178</v>
      </c>
      <c r="B81" s="31" t="s">
        <v>117</v>
      </c>
      <c r="C81" s="31" t="s">
        <v>127</v>
      </c>
      <c r="D81" s="25">
        <v>5226603</v>
      </c>
      <c r="E81" s="35">
        <v>9413.2</v>
      </c>
      <c r="F81" s="35">
        <v>0</v>
      </c>
      <c r="G81" s="35">
        <v>9501.2</v>
      </c>
      <c r="H81" s="35">
        <v>0</v>
      </c>
      <c r="I81" s="35">
        <v>9596.2</v>
      </c>
      <c r="J81" s="35">
        <v>0</v>
      </c>
    </row>
    <row r="82" spans="1:10" ht="15" customHeight="1">
      <c r="A82" s="64" t="s">
        <v>179</v>
      </c>
      <c r="B82" s="31" t="s">
        <v>117</v>
      </c>
      <c r="C82" s="31" t="s">
        <v>127</v>
      </c>
      <c r="D82" s="25">
        <v>5226604</v>
      </c>
      <c r="E82" s="35">
        <v>8917.7</v>
      </c>
      <c r="F82" s="35">
        <v>0</v>
      </c>
      <c r="G82" s="35">
        <v>9001.2</v>
      </c>
      <c r="H82" s="35">
        <v>0</v>
      </c>
      <c r="I82" s="35">
        <v>9091.2</v>
      </c>
      <c r="J82" s="35">
        <v>0</v>
      </c>
    </row>
    <row r="83" spans="1:10" ht="15" customHeight="1">
      <c r="A83" s="64" t="s">
        <v>180</v>
      </c>
      <c r="B83" s="31" t="s">
        <v>117</v>
      </c>
      <c r="C83" s="31" t="s">
        <v>127</v>
      </c>
      <c r="D83" s="25">
        <v>5226605</v>
      </c>
      <c r="E83" s="35">
        <v>4954.3</v>
      </c>
      <c r="F83" s="35">
        <v>0</v>
      </c>
      <c r="G83" s="35">
        <v>5000.7</v>
      </c>
      <c r="H83" s="35">
        <v>0</v>
      </c>
      <c r="I83" s="35">
        <v>5050.7</v>
      </c>
      <c r="J83" s="35">
        <v>0</v>
      </c>
    </row>
    <row r="84" spans="1:10" ht="15" customHeight="1">
      <c r="A84" s="64" t="s">
        <v>181</v>
      </c>
      <c r="B84" s="31" t="s">
        <v>117</v>
      </c>
      <c r="C84" s="31" t="s">
        <v>127</v>
      </c>
      <c r="D84" s="25">
        <v>5226606</v>
      </c>
      <c r="E84" s="35">
        <v>3963.4</v>
      </c>
      <c r="F84" s="35">
        <v>0</v>
      </c>
      <c r="G84" s="35">
        <v>4000.5</v>
      </c>
      <c r="H84" s="35">
        <v>0</v>
      </c>
      <c r="I84" s="35">
        <v>4040.5</v>
      </c>
      <c r="J84" s="35">
        <v>0</v>
      </c>
    </row>
    <row r="85" spans="1:10" ht="15" customHeight="1">
      <c r="A85" s="64" t="s">
        <v>182</v>
      </c>
      <c r="B85" s="31" t="s">
        <v>117</v>
      </c>
      <c r="C85" s="31" t="s">
        <v>127</v>
      </c>
      <c r="D85" s="25">
        <v>5226607</v>
      </c>
      <c r="E85" s="35">
        <v>14862.9</v>
      </c>
      <c r="F85" s="35">
        <v>0</v>
      </c>
      <c r="G85" s="35">
        <v>15002</v>
      </c>
      <c r="H85" s="35">
        <v>0</v>
      </c>
      <c r="I85" s="35">
        <v>15152</v>
      </c>
      <c r="J85" s="35">
        <v>0</v>
      </c>
    </row>
    <row r="86" spans="1:10" ht="15.75" customHeight="1">
      <c r="A86" s="50" t="s">
        <v>276</v>
      </c>
      <c r="B86" s="31" t="s">
        <v>117</v>
      </c>
      <c r="C86" s="31" t="s">
        <v>128</v>
      </c>
      <c r="D86" s="25">
        <v>5221500</v>
      </c>
      <c r="E86" s="35">
        <f aca="true" t="shared" si="17" ref="E86:J86">SUM(E87:E89)</f>
        <v>54212.6</v>
      </c>
      <c r="F86" s="35">
        <f t="shared" si="17"/>
        <v>0</v>
      </c>
      <c r="G86" s="35">
        <f t="shared" si="17"/>
        <v>57084.700000000004</v>
      </c>
      <c r="H86" s="35">
        <f t="shared" si="17"/>
        <v>0</v>
      </c>
      <c r="I86" s="35">
        <f t="shared" si="17"/>
        <v>57749.3</v>
      </c>
      <c r="J86" s="35">
        <f t="shared" si="17"/>
        <v>0</v>
      </c>
    </row>
    <row r="87" spans="1:10" ht="17.25" customHeight="1">
      <c r="A87" s="54" t="s">
        <v>166</v>
      </c>
      <c r="B87" s="31" t="s">
        <v>117</v>
      </c>
      <c r="C87" s="31" t="s">
        <v>128</v>
      </c>
      <c r="D87" s="25">
        <v>5221502</v>
      </c>
      <c r="E87" s="35">
        <v>9798.2</v>
      </c>
      <c r="F87" s="35">
        <v>0</v>
      </c>
      <c r="G87" s="35">
        <v>10018.1</v>
      </c>
      <c r="H87" s="35">
        <v>0</v>
      </c>
      <c r="I87" s="35">
        <v>10212.1</v>
      </c>
      <c r="J87" s="35">
        <v>0</v>
      </c>
    </row>
    <row r="88" spans="1:10" ht="17.25" customHeight="1">
      <c r="A88" s="54" t="s">
        <v>167</v>
      </c>
      <c r="B88" s="31" t="s">
        <v>117</v>
      </c>
      <c r="C88" s="31" t="s">
        <v>128</v>
      </c>
      <c r="D88" s="25">
        <v>5221503</v>
      </c>
      <c r="E88" s="35">
        <v>120.4</v>
      </c>
      <c r="F88" s="35">
        <v>0</v>
      </c>
      <c r="G88" s="35">
        <v>122.7</v>
      </c>
      <c r="H88" s="35">
        <v>0</v>
      </c>
      <c r="I88" s="35">
        <v>123.9</v>
      </c>
      <c r="J88" s="35">
        <v>0</v>
      </c>
    </row>
    <row r="89" spans="1:10" ht="32.25" customHeight="1">
      <c r="A89" s="54" t="s">
        <v>168</v>
      </c>
      <c r="B89" s="31" t="s">
        <v>117</v>
      </c>
      <c r="C89" s="31" t="s">
        <v>128</v>
      </c>
      <c r="D89" s="25">
        <v>4320200</v>
      </c>
      <c r="E89" s="35">
        <v>44294</v>
      </c>
      <c r="F89" s="35">
        <v>0</v>
      </c>
      <c r="G89" s="35">
        <v>46943.9</v>
      </c>
      <c r="H89" s="35">
        <v>0</v>
      </c>
      <c r="I89" s="35">
        <v>47413.3</v>
      </c>
      <c r="J89" s="35">
        <v>0</v>
      </c>
    </row>
    <row r="90" spans="1:10" ht="31.5">
      <c r="A90" s="16" t="s">
        <v>129</v>
      </c>
      <c r="B90" s="31" t="s">
        <v>117</v>
      </c>
      <c r="C90" s="31" t="s">
        <v>130</v>
      </c>
      <c r="D90" s="25">
        <v>5226700</v>
      </c>
      <c r="E90" s="35">
        <v>5090.9</v>
      </c>
      <c r="F90" s="35">
        <v>0</v>
      </c>
      <c r="G90" s="35">
        <v>5395.5</v>
      </c>
      <c r="H90" s="35">
        <v>0</v>
      </c>
      <c r="I90" s="35">
        <v>5449.5</v>
      </c>
      <c r="J90" s="35">
        <v>0</v>
      </c>
    </row>
    <row r="91" spans="1:10" ht="48" customHeight="1">
      <c r="A91" s="16" t="s">
        <v>131</v>
      </c>
      <c r="B91" s="31" t="s">
        <v>117</v>
      </c>
      <c r="C91" s="31" t="s">
        <v>132</v>
      </c>
      <c r="D91" s="25">
        <v>5221300</v>
      </c>
      <c r="E91" s="35">
        <v>262.5</v>
      </c>
      <c r="F91" s="35">
        <v>0</v>
      </c>
      <c r="G91" s="35">
        <v>278.2</v>
      </c>
      <c r="H91" s="35">
        <v>0</v>
      </c>
      <c r="I91" s="35">
        <v>281</v>
      </c>
      <c r="J91" s="35">
        <v>0</v>
      </c>
    </row>
    <row r="92" spans="1:10" ht="31.5">
      <c r="A92" s="16" t="s">
        <v>133</v>
      </c>
      <c r="B92" s="31" t="s">
        <v>117</v>
      </c>
      <c r="C92" s="31" t="s">
        <v>134</v>
      </c>
      <c r="D92" s="25">
        <v>5227800</v>
      </c>
      <c r="E92" s="35">
        <v>5064.1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</row>
    <row r="93" spans="1:10" s="9" customFormat="1" ht="17.25" customHeight="1">
      <c r="A93" s="23" t="s">
        <v>8</v>
      </c>
      <c r="B93" s="8"/>
      <c r="C93" s="6"/>
      <c r="D93" s="13"/>
      <c r="E93" s="26">
        <f aca="true" t="shared" si="18" ref="E93:J93">E68+E78+E86+E90+E91+E92</f>
        <v>186451.5</v>
      </c>
      <c r="F93" s="26">
        <f t="shared" si="18"/>
        <v>25000</v>
      </c>
      <c r="G93" s="26">
        <f t="shared" si="18"/>
        <v>161086.00000000003</v>
      </c>
      <c r="H93" s="26">
        <f t="shared" si="18"/>
        <v>0</v>
      </c>
      <c r="I93" s="26">
        <f t="shared" si="18"/>
        <v>162991.8</v>
      </c>
      <c r="J93" s="26">
        <f t="shared" si="18"/>
        <v>0</v>
      </c>
    </row>
    <row r="94" spans="1:10" s="9" customFormat="1" ht="39" customHeight="1">
      <c r="A94" s="56" t="s">
        <v>140</v>
      </c>
      <c r="B94" s="57" t="s">
        <v>117</v>
      </c>
      <c r="C94" s="58" t="s">
        <v>136</v>
      </c>
      <c r="D94" s="32" t="s">
        <v>5</v>
      </c>
      <c r="E94" s="59">
        <f aca="true" t="shared" si="19" ref="E94:J94">E95</f>
        <v>3189086.5999999996</v>
      </c>
      <c r="F94" s="59">
        <f t="shared" si="19"/>
        <v>0</v>
      </c>
      <c r="G94" s="59">
        <f t="shared" si="19"/>
        <v>3197867.9</v>
      </c>
      <c r="H94" s="59">
        <f t="shared" si="19"/>
        <v>0</v>
      </c>
      <c r="I94" s="59">
        <f t="shared" si="19"/>
        <v>3271900.6</v>
      </c>
      <c r="J94" s="59">
        <f t="shared" si="19"/>
        <v>0</v>
      </c>
    </row>
    <row r="95" spans="1:10" s="9" customFormat="1" ht="17.25" customHeight="1">
      <c r="A95" s="4" t="s">
        <v>6</v>
      </c>
      <c r="B95" s="4"/>
      <c r="C95" s="5"/>
      <c r="D95" s="12"/>
      <c r="E95" s="17">
        <f aca="true" t="shared" si="20" ref="E95:J95">E99+E101</f>
        <v>3189086.5999999996</v>
      </c>
      <c r="F95" s="17">
        <f t="shared" si="20"/>
        <v>0</v>
      </c>
      <c r="G95" s="17">
        <f t="shared" si="20"/>
        <v>3197867.9</v>
      </c>
      <c r="H95" s="17">
        <f t="shared" si="20"/>
        <v>0</v>
      </c>
      <c r="I95" s="17">
        <f t="shared" si="20"/>
        <v>3271900.6</v>
      </c>
      <c r="J95" s="17">
        <f t="shared" si="20"/>
        <v>0</v>
      </c>
    </row>
    <row r="96" spans="1:10" s="9" customFormat="1" ht="15.75" customHeight="1">
      <c r="A96" s="16" t="s">
        <v>135</v>
      </c>
      <c r="B96" s="31" t="s">
        <v>117</v>
      </c>
      <c r="C96" s="31" t="s">
        <v>136</v>
      </c>
      <c r="D96" s="48" t="s">
        <v>5</v>
      </c>
      <c r="E96" s="35">
        <v>2986167</v>
      </c>
      <c r="F96" s="35">
        <v>0</v>
      </c>
      <c r="G96" s="35">
        <v>3132712.3</v>
      </c>
      <c r="H96" s="35">
        <v>0</v>
      </c>
      <c r="I96" s="35">
        <v>3206745</v>
      </c>
      <c r="J96" s="35">
        <v>0</v>
      </c>
    </row>
    <row r="97" spans="1:10" s="9" customFormat="1" ht="15.75" customHeight="1">
      <c r="A97" s="16" t="s">
        <v>137</v>
      </c>
      <c r="B97" s="31" t="s">
        <v>117</v>
      </c>
      <c r="C97" s="31" t="s">
        <v>136</v>
      </c>
      <c r="D97" s="48" t="s">
        <v>5</v>
      </c>
      <c r="E97" s="35">
        <v>138071.8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</row>
    <row r="98" spans="1:10" s="9" customFormat="1" ht="30.75" customHeight="1">
      <c r="A98" s="16" t="s">
        <v>112</v>
      </c>
      <c r="B98" s="31" t="s">
        <v>117</v>
      </c>
      <c r="C98" s="31" t="s">
        <v>136</v>
      </c>
      <c r="D98" s="48" t="s">
        <v>5</v>
      </c>
      <c r="E98" s="35">
        <v>64847.8</v>
      </c>
      <c r="F98" s="35">
        <v>0</v>
      </c>
      <c r="G98" s="35">
        <v>65155.6</v>
      </c>
      <c r="H98" s="35">
        <v>0</v>
      </c>
      <c r="I98" s="35">
        <v>65155.6</v>
      </c>
      <c r="J98" s="35">
        <v>0</v>
      </c>
    </row>
    <row r="99" spans="1:10" s="9" customFormat="1" ht="33" customHeight="1">
      <c r="A99" s="7" t="s">
        <v>7</v>
      </c>
      <c r="B99" s="7"/>
      <c r="C99" s="6"/>
      <c r="D99" s="13"/>
      <c r="E99" s="26">
        <f aca="true" t="shared" si="21" ref="E99:J99">SUM(E96:E98)</f>
        <v>3189086.5999999996</v>
      </c>
      <c r="F99" s="26">
        <f t="shared" si="21"/>
        <v>0</v>
      </c>
      <c r="G99" s="26">
        <f t="shared" si="21"/>
        <v>3197867.9</v>
      </c>
      <c r="H99" s="26">
        <f t="shared" si="21"/>
        <v>0</v>
      </c>
      <c r="I99" s="26">
        <f t="shared" si="21"/>
        <v>3271900.6</v>
      </c>
      <c r="J99" s="26">
        <f t="shared" si="21"/>
        <v>0</v>
      </c>
    </row>
    <row r="100" spans="1:10" s="9" customFormat="1" ht="16.5" customHeight="1">
      <c r="A100" s="16" t="s">
        <v>138</v>
      </c>
      <c r="B100" s="31" t="s">
        <v>117</v>
      </c>
      <c r="C100" s="31" t="s">
        <v>139</v>
      </c>
      <c r="D100" s="15"/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</row>
    <row r="101" spans="1:10" s="9" customFormat="1" ht="17.25" customHeight="1">
      <c r="A101" s="23" t="s">
        <v>8</v>
      </c>
      <c r="B101" s="23"/>
      <c r="C101" s="23"/>
      <c r="D101" s="23"/>
      <c r="E101" s="36">
        <f aca="true" t="shared" si="22" ref="E101:J101">SUM(E100)</f>
        <v>0</v>
      </c>
      <c r="F101" s="36">
        <f t="shared" si="22"/>
        <v>0</v>
      </c>
      <c r="G101" s="36">
        <f t="shared" si="22"/>
        <v>0</v>
      </c>
      <c r="H101" s="36">
        <f t="shared" si="22"/>
        <v>0</v>
      </c>
      <c r="I101" s="36">
        <f t="shared" si="22"/>
        <v>0</v>
      </c>
      <c r="J101" s="36">
        <f t="shared" si="22"/>
        <v>0</v>
      </c>
    </row>
    <row r="102" spans="1:10" ht="40.5" customHeight="1">
      <c r="A102" s="18" t="s">
        <v>192</v>
      </c>
      <c r="B102" s="19" t="s">
        <v>31</v>
      </c>
      <c r="C102" s="21" t="s">
        <v>30</v>
      </c>
      <c r="D102" s="20" t="s">
        <v>5</v>
      </c>
      <c r="E102" s="22">
        <f aca="true" t="shared" si="23" ref="E102:J102">E103</f>
        <v>610869.2</v>
      </c>
      <c r="F102" s="22">
        <f t="shared" si="23"/>
        <v>15000</v>
      </c>
      <c r="G102" s="22">
        <f t="shared" si="23"/>
        <v>613228.4</v>
      </c>
      <c r="H102" s="22">
        <f t="shared" si="23"/>
        <v>0</v>
      </c>
      <c r="I102" s="22">
        <f t="shared" si="23"/>
        <v>619155.3</v>
      </c>
      <c r="J102" s="22">
        <f t="shared" si="23"/>
        <v>0</v>
      </c>
    </row>
    <row r="103" spans="1:10" ht="15.75">
      <c r="A103" s="4" t="s">
        <v>6</v>
      </c>
      <c r="B103" s="4"/>
      <c r="C103" s="5"/>
      <c r="D103" s="12"/>
      <c r="E103" s="17">
        <f aca="true" t="shared" si="24" ref="E103:J103">E106+E116</f>
        <v>610869.2</v>
      </c>
      <c r="F103" s="17">
        <f t="shared" si="24"/>
        <v>15000</v>
      </c>
      <c r="G103" s="17">
        <f t="shared" si="24"/>
        <v>613228.4</v>
      </c>
      <c r="H103" s="17">
        <f t="shared" si="24"/>
        <v>0</v>
      </c>
      <c r="I103" s="17">
        <f t="shared" si="24"/>
        <v>619155.3</v>
      </c>
      <c r="J103" s="17">
        <f t="shared" si="24"/>
        <v>0</v>
      </c>
    </row>
    <row r="104" spans="1:10" ht="47.25">
      <c r="A104" s="16" t="s">
        <v>32</v>
      </c>
      <c r="B104" s="31" t="s">
        <v>31</v>
      </c>
      <c r="C104" s="31" t="s">
        <v>30</v>
      </c>
      <c r="D104" s="48" t="s">
        <v>5</v>
      </c>
      <c r="E104" s="24">
        <v>536754.6</v>
      </c>
      <c r="F104" s="24">
        <v>0</v>
      </c>
      <c r="G104" s="24">
        <v>558576.3</v>
      </c>
      <c r="H104" s="24">
        <v>0</v>
      </c>
      <c r="I104" s="24">
        <v>564196.8</v>
      </c>
      <c r="J104" s="24">
        <v>0</v>
      </c>
    </row>
    <row r="105" spans="1:10" ht="30.75" customHeight="1">
      <c r="A105" s="16" t="s">
        <v>112</v>
      </c>
      <c r="B105" s="31" t="s">
        <v>31</v>
      </c>
      <c r="C105" s="31" t="s">
        <v>30</v>
      </c>
      <c r="D105" s="48" t="s">
        <v>5</v>
      </c>
      <c r="E105" s="24">
        <f>13377+42.4</f>
        <v>13419.4</v>
      </c>
      <c r="F105" s="24">
        <v>0</v>
      </c>
      <c r="G105" s="24">
        <f>13904.5+45</f>
        <v>13949.5</v>
      </c>
      <c r="H105" s="24">
        <v>0</v>
      </c>
      <c r="I105" s="24">
        <f>13911.8+45.5</f>
        <v>13957.3</v>
      </c>
      <c r="J105" s="24">
        <v>0</v>
      </c>
    </row>
    <row r="106" spans="1:10" ht="31.5">
      <c r="A106" s="7" t="s">
        <v>7</v>
      </c>
      <c r="B106" s="7"/>
      <c r="C106" s="6"/>
      <c r="D106" s="13"/>
      <c r="E106" s="28">
        <f aca="true" t="shared" si="25" ref="E106:J106">E104+E105</f>
        <v>550174</v>
      </c>
      <c r="F106" s="28">
        <f t="shared" si="25"/>
        <v>0</v>
      </c>
      <c r="G106" s="28">
        <f t="shared" si="25"/>
        <v>572525.8</v>
      </c>
      <c r="H106" s="28">
        <f t="shared" si="25"/>
        <v>0</v>
      </c>
      <c r="I106" s="28">
        <f t="shared" si="25"/>
        <v>578154.1000000001</v>
      </c>
      <c r="J106" s="28">
        <f t="shared" si="25"/>
        <v>0</v>
      </c>
    </row>
    <row r="107" spans="1:10" ht="19.5" customHeight="1">
      <c r="A107" s="50" t="s">
        <v>33</v>
      </c>
      <c r="B107" s="31" t="s">
        <v>31</v>
      </c>
      <c r="C107" s="46" t="s">
        <v>34</v>
      </c>
      <c r="D107" s="25">
        <v>5223300</v>
      </c>
      <c r="E107" s="24">
        <f aca="true" t="shared" si="26" ref="E107:J107">SUM(E108:E115)</f>
        <v>60695.2</v>
      </c>
      <c r="F107" s="24">
        <f t="shared" si="26"/>
        <v>15000</v>
      </c>
      <c r="G107" s="24">
        <f t="shared" si="26"/>
        <v>40702.6</v>
      </c>
      <c r="H107" s="24">
        <f t="shared" si="26"/>
        <v>0</v>
      </c>
      <c r="I107" s="24">
        <f t="shared" si="26"/>
        <v>41001.2</v>
      </c>
      <c r="J107" s="24">
        <f t="shared" si="26"/>
        <v>0</v>
      </c>
    </row>
    <row r="108" spans="1:10" ht="34.5" customHeight="1">
      <c r="A108" s="53" t="s">
        <v>222</v>
      </c>
      <c r="B108" s="31" t="s">
        <v>31</v>
      </c>
      <c r="C108" s="46"/>
      <c r="D108" s="25"/>
      <c r="E108" s="24">
        <v>10000</v>
      </c>
      <c r="F108" s="24">
        <v>10000</v>
      </c>
      <c r="G108" s="24">
        <v>0</v>
      </c>
      <c r="H108" s="24">
        <v>0</v>
      </c>
      <c r="I108" s="24">
        <v>0</v>
      </c>
      <c r="J108" s="24">
        <v>0</v>
      </c>
    </row>
    <row r="109" spans="1:10" ht="51.75" customHeight="1">
      <c r="A109" s="53" t="s">
        <v>288</v>
      </c>
      <c r="B109" s="31" t="s">
        <v>31</v>
      </c>
      <c r="C109" s="46"/>
      <c r="D109" s="25"/>
      <c r="E109" s="24">
        <v>5000</v>
      </c>
      <c r="F109" s="24">
        <v>5000</v>
      </c>
      <c r="G109" s="24"/>
      <c r="H109" s="24"/>
      <c r="I109" s="24"/>
      <c r="J109" s="24"/>
    </row>
    <row r="110" spans="1:10" ht="32.25" customHeight="1">
      <c r="A110" s="54" t="s">
        <v>183</v>
      </c>
      <c r="B110" s="31" t="s">
        <v>31</v>
      </c>
      <c r="C110" s="46" t="s">
        <v>184</v>
      </c>
      <c r="D110" s="25">
        <v>5223304</v>
      </c>
      <c r="E110" s="24">
        <v>22675.7</v>
      </c>
      <c r="F110" s="24"/>
      <c r="G110" s="24">
        <v>19521.7</v>
      </c>
      <c r="H110" s="24"/>
      <c r="I110" s="24">
        <v>19625.8</v>
      </c>
      <c r="J110" s="24"/>
    </row>
    <row r="111" spans="1:10" ht="32.25" customHeight="1">
      <c r="A111" s="54" t="s">
        <v>205</v>
      </c>
      <c r="B111" s="31" t="s">
        <v>31</v>
      </c>
      <c r="C111" s="46" t="s">
        <v>184</v>
      </c>
      <c r="D111" s="25">
        <v>5223305</v>
      </c>
      <c r="E111" s="24">
        <v>3025.9</v>
      </c>
      <c r="F111" s="24">
        <v>0</v>
      </c>
      <c r="G111" s="24">
        <v>1547.7</v>
      </c>
      <c r="H111" s="24">
        <v>0</v>
      </c>
      <c r="I111" s="24">
        <v>1550.1</v>
      </c>
      <c r="J111" s="24">
        <v>0</v>
      </c>
    </row>
    <row r="112" spans="1:10" ht="16.5" customHeight="1">
      <c r="A112" s="54" t="s">
        <v>185</v>
      </c>
      <c r="B112" s="31" t="s">
        <v>31</v>
      </c>
      <c r="C112" s="46" t="s">
        <v>184</v>
      </c>
      <c r="D112" s="25">
        <v>5223303</v>
      </c>
      <c r="E112" s="24">
        <v>819</v>
      </c>
      <c r="F112" s="24">
        <v>0</v>
      </c>
      <c r="G112" s="24">
        <v>868.1</v>
      </c>
      <c r="H112" s="24">
        <v>0</v>
      </c>
      <c r="I112" s="24">
        <v>876.8</v>
      </c>
      <c r="J112" s="24">
        <v>0</v>
      </c>
    </row>
    <row r="113" spans="1:10" ht="31.5">
      <c r="A113" s="54" t="s">
        <v>186</v>
      </c>
      <c r="B113" s="31" t="s">
        <v>31</v>
      </c>
      <c r="C113" s="46" t="s">
        <v>184</v>
      </c>
      <c r="D113" s="25">
        <v>5223307</v>
      </c>
      <c r="E113" s="24">
        <v>126.3</v>
      </c>
      <c r="F113" s="24">
        <v>0</v>
      </c>
      <c r="G113" s="24">
        <v>237.6</v>
      </c>
      <c r="H113" s="24">
        <v>0</v>
      </c>
      <c r="I113" s="24">
        <v>240</v>
      </c>
      <c r="J113" s="24">
        <v>0</v>
      </c>
    </row>
    <row r="114" spans="1:10" ht="15.75">
      <c r="A114" s="54" t="s">
        <v>187</v>
      </c>
      <c r="B114" s="31" t="s">
        <v>31</v>
      </c>
      <c r="C114" s="46" t="s">
        <v>184</v>
      </c>
      <c r="D114" s="25">
        <v>5223302</v>
      </c>
      <c r="E114" s="24">
        <v>18231.3</v>
      </c>
      <c r="F114" s="24">
        <v>0</v>
      </c>
      <c r="G114" s="24">
        <v>17661.6</v>
      </c>
      <c r="H114" s="24">
        <v>0</v>
      </c>
      <c r="I114" s="24">
        <v>17833.9</v>
      </c>
      <c r="J114" s="24">
        <v>0</v>
      </c>
    </row>
    <row r="115" spans="1:10" ht="15.75">
      <c r="A115" s="54" t="s">
        <v>188</v>
      </c>
      <c r="B115" s="31" t="s">
        <v>31</v>
      </c>
      <c r="C115" s="46" t="s">
        <v>184</v>
      </c>
      <c r="D115" s="25">
        <v>5223308</v>
      </c>
      <c r="E115" s="24">
        <v>817</v>
      </c>
      <c r="F115" s="24">
        <v>0</v>
      </c>
      <c r="G115" s="24">
        <v>865.9</v>
      </c>
      <c r="H115" s="24">
        <v>0</v>
      </c>
      <c r="I115" s="24">
        <v>874.6</v>
      </c>
      <c r="J115" s="24">
        <v>0</v>
      </c>
    </row>
    <row r="116" spans="1:10" ht="15.75" customHeight="1">
      <c r="A116" s="23" t="s">
        <v>8</v>
      </c>
      <c r="B116" s="8"/>
      <c r="C116" s="6"/>
      <c r="D116" s="13"/>
      <c r="E116" s="26">
        <f aca="true" t="shared" si="27" ref="E116:J116">E107</f>
        <v>60695.2</v>
      </c>
      <c r="F116" s="26">
        <f t="shared" si="27"/>
        <v>15000</v>
      </c>
      <c r="G116" s="26">
        <f t="shared" si="27"/>
        <v>40702.6</v>
      </c>
      <c r="H116" s="26">
        <f t="shared" si="27"/>
        <v>0</v>
      </c>
      <c r="I116" s="26">
        <f t="shared" si="27"/>
        <v>41001.2</v>
      </c>
      <c r="J116" s="26">
        <f t="shared" si="27"/>
        <v>0</v>
      </c>
    </row>
    <row r="117" spans="1:10" ht="43.5" customHeight="1">
      <c r="A117" s="18" t="s">
        <v>35</v>
      </c>
      <c r="B117" s="19" t="s">
        <v>36</v>
      </c>
      <c r="C117" s="21" t="s">
        <v>41</v>
      </c>
      <c r="D117" s="20" t="s">
        <v>5</v>
      </c>
      <c r="E117" s="22">
        <f aca="true" t="shared" si="28" ref="E117:J117">E118</f>
        <v>270145</v>
      </c>
      <c r="F117" s="22">
        <f t="shared" si="28"/>
        <v>30000</v>
      </c>
      <c r="G117" s="22">
        <f t="shared" si="28"/>
        <v>249709.5</v>
      </c>
      <c r="H117" s="22">
        <f t="shared" si="28"/>
        <v>0</v>
      </c>
      <c r="I117" s="22">
        <f t="shared" si="28"/>
        <v>254987.5</v>
      </c>
      <c r="J117" s="22">
        <f t="shared" si="28"/>
        <v>0</v>
      </c>
    </row>
    <row r="118" spans="1:10" ht="15.75">
      <c r="A118" s="4" t="s">
        <v>6</v>
      </c>
      <c r="B118" s="4"/>
      <c r="C118" s="5"/>
      <c r="D118" s="12"/>
      <c r="E118" s="17">
        <f aca="true" t="shared" si="29" ref="E118:J118">E122+E128</f>
        <v>270145</v>
      </c>
      <c r="F118" s="17">
        <f t="shared" si="29"/>
        <v>30000</v>
      </c>
      <c r="G118" s="17">
        <f t="shared" si="29"/>
        <v>249709.5</v>
      </c>
      <c r="H118" s="17">
        <f t="shared" si="29"/>
        <v>0</v>
      </c>
      <c r="I118" s="17">
        <f t="shared" si="29"/>
        <v>254987.5</v>
      </c>
      <c r="J118" s="17">
        <f t="shared" si="29"/>
        <v>0</v>
      </c>
    </row>
    <row r="119" spans="1:10" ht="31.5">
      <c r="A119" s="16" t="s">
        <v>37</v>
      </c>
      <c r="B119" s="31" t="s">
        <v>36</v>
      </c>
      <c r="C119" s="46" t="s">
        <v>41</v>
      </c>
      <c r="D119" s="30" t="s">
        <v>5</v>
      </c>
      <c r="E119" s="24">
        <v>22356.5</v>
      </c>
      <c r="F119" s="24">
        <v>0</v>
      </c>
      <c r="G119" s="24">
        <v>23651.3</v>
      </c>
      <c r="H119" s="24">
        <v>0</v>
      </c>
      <c r="I119" s="24">
        <v>24568.9</v>
      </c>
      <c r="J119" s="24">
        <v>0</v>
      </c>
    </row>
    <row r="120" spans="1:10" ht="15" customHeight="1">
      <c r="A120" s="16" t="s">
        <v>38</v>
      </c>
      <c r="B120" s="31" t="s">
        <v>36</v>
      </c>
      <c r="C120" s="46" t="s">
        <v>41</v>
      </c>
      <c r="D120" s="30" t="s">
        <v>5</v>
      </c>
      <c r="E120" s="24">
        <f>102063.2+33368.6+38397.5+137.8+10255.6</f>
        <v>184222.69999999998</v>
      </c>
      <c r="F120" s="24">
        <v>0</v>
      </c>
      <c r="G120" s="24">
        <f>106433.6+35258.2+39954.5+144.7+10609.5</f>
        <v>192400.5</v>
      </c>
      <c r="H120" s="24">
        <v>0</v>
      </c>
      <c r="I120" s="24">
        <f>108387+36609.5+40761.6+150.5+10659.3</f>
        <v>196567.9</v>
      </c>
      <c r="J120" s="24">
        <v>0</v>
      </c>
    </row>
    <row r="121" spans="1:10" ht="32.25" customHeight="1">
      <c r="A121" s="16" t="s">
        <v>195</v>
      </c>
      <c r="B121" s="31" t="s">
        <v>36</v>
      </c>
      <c r="C121" s="46" t="s">
        <v>41</v>
      </c>
      <c r="D121" s="30" t="s">
        <v>5</v>
      </c>
      <c r="E121" s="24">
        <f>567+9856.2</f>
        <v>10423.2</v>
      </c>
      <c r="F121" s="24">
        <v>0</v>
      </c>
      <c r="G121" s="24">
        <f>595.4+10260.3</f>
        <v>10855.699999999999</v>
      </c>
      <c r="H121" s="24">
        <v>0</v>
      </c>
      <c r="I121" s="24">
        <f>619.2+10262.3</f>
        <v>10881.5</v>
      </c>
      <c r="J121" s="24">
        <v>0</v>
      </c>
    </row>
    <row r="122" spans="1:10" ht="31.5">
      <c r="A122" s="7" t="s">
        <v>7</v>
      </c>
      <c r="B122" s="7"/>
      <c r="C122" s="6"/>
      <c r="D122" s="13"/>
      <c r="E122" s="28">
        <f aca="true" t="shared" si="30" ref="E122:J122">SUM(E119:E121)</f>
        <v>217002.4</v>
      </c>
      <c r="F122" s="28">
        <f t="shared" si="30"/>
        <v>0</v>
      </c>
      <c r="G122" s="28">
        <f t="shared" si="30"/>
        <v>226907.5</v>
      </c>
      <c r="H122" s="28">
        <f t="shared" si="30"/>
        <v>0</v>
      </c>
      <c r="I122" s="28">
        <f t="shared" si="30"/>
        <v>232018.3</v>
      </c>
      <c r="J122" s="28">
        <f t="shared" si="30"/>
        <v>0</v>
      </c>
    </row>
    <row r="123" spans="1:10" s="9" customFormat="1" ht="31.5">
      <c r="A123" s="16" t="s">
        <v>40</v>
      </c>
      <c r="B123" s="31" t="s">
        <v>36</v>
      </c>
      <c r="C123" s="46" t="s">
        <v>42</v>
      </c>
      <c r="D123" s="25">
        <v>5223700</v>
      </c>
      <c r="E123" s="24">
        <f>4442.8+869.6+5869.8+4647.9+6595.3+E124+E125+E126</f>
        <v>52425.4</v>
      </c>
      <c r="F123" s="24">
        <f>F124+F125+F126</f>
        <v>30000</v>
      </c>
      <c r="G123" s="24">
        <f>4531.7+887+5093.1+4787.3+6742.8</f>
        <v>22041.899999999998</v>
      </c>
      <c r="H123" s="24">
        <v>0</v>
      </c>
      <c r="I123" s="24">
        <f>4605.7+895.9+4990.6+4883+6826.3</f>
        <v>22201.5</v>
      </c>
      <c r="J123" s="24">
        <v>0</v>
      </c>
    </row>
    <row r="124" spans="1:10" s="9" customFormat="1" ht="31.5">
      <c r="A124" s="53" t="s">
        <v>226</v>
      </c>
      <c r="B124" s="31" t="s">
        <v>36</v>
      </c>
      <c r="C124" s="46"/>
      <c r="D124" s="25"/>
      <c r="E124" s="24">
        <v>10000</v>
      </c>
      <c r="F124" s="24">
        <v>10000</v>
      </c>
      <c r="G124" s="24">
        <v>0</v>
      </c>
      <c r="H124" s="24">
        <v>0</v>
      </c>
      <c r="I124" s="24">
        <v>0</v>
      </c>
      <c r="J124" s="24">
        <v>0</v>
      </c>
    </row>
    <row r="125" spans="1:10" s="9" customFormat="1" ht="31.5">
      <c r="A125" s="53" t="s">
        <v>227</v>
      </c>
      <c r="B125" s="31" t="s">
        <v>36</v>
      </c>
      <c r="C125" s="46"/>
      <c r="D125" s="25"/>
      <c r="E125" s="24">
        <v>10000</v>
      </c>
      <c r="F125" s="24">
        <v>10000</v>
      </c>
      <c r="G125" s="24">
        <v>0</v>
      </c>
      <c r="H125" s="24">
        <v>0</v>
      </c>
      <c r="I125" s="24">
        <v>0</v>
      </c>
      <c r="J125" s="24">
        <v>0</v>
      </c>
    </row>
    <row r="126" spans="1:10" s="9" customFormat="1" ht="31.5">
      <c r="A126" s="53" t="s">
        <v>282</v>
      </c>
      <c r="B126" s="31"/>
      <c r="C126" s="46"/>
      <c r="D126" s="25"/>
      <c r="E126" s="24">
        <v>10000</v>
      </c>
      <c r="F126" s="24">
        <v>10000</v>
      </c>
      <c r="G126" s="24">
        <v>0</v>
      </c>
      <c r="H126" s="24">
        <v>0</v>
      </c>
      <c r="I126" s="24">
        <v>0</v>
      </c>
      <c r="J126" s="24">
        <v>0</v>
      </c>
    </row>
    <row r="127" spans="1:10" s="9" customFormat="1" ht="31.5">
      <c r="A127" s="16" t="s">
        <v>39</v>
      </c>
      <c r="B127" s="31" t="s">
        <v>36</v>
      </c>
      <c r="C127" s="46" t="s">
        <v>43</v>
      </c>
      <c r="D127" s="25">
        <v>5228400</v>
      </c>
      <c r="E127" s="24">
        <v>717.2</v>
      </c>
      <c r="F127" s="24">
        <v>0</v>
      </c>
      <c r="G127" s="24">
        <v>760.1</v>
      </c>
      <c r="H127" s="24">
        <v>0</v>
      </c>
      <c r="I127" s="24">
        <v>767.7</v>
      </c>
      <c r="J127" s="24">
        <v>0</v>
      </c>
    </row>
    <row r="128" spans="1:10" ht="16.5" customHeight="1">
      <c r="A128" s="23" t="s">
        <v>8</v>
      </c>
      <c r="B128" s="8"/>
      <c r="C128" s="6"/>
      <c r="D128" s="13"/>
      <c r="E128" s="26">
        <f aca="true" t="shared" si="31" ref="E128:J128">E123+E127</f>
        <v>53142.6</v>
      </c>
      <c r="F128" s="26">
        <f t="shared" si="31"/>
        <v>30000</v>
      </c>
      <c r="G128" s="26">
        <f t="shared" si="31"/>
        <v>22801.999999999996</v>
      </c>
      <c r="H128" s="26">
        <f t="shared" si="31"/>
        <v>0</v>
      </c>
      <c r="I128" s="26">
        <f t="shared" si="31"/>
        <v>22969.2</v>
      </c>
      <c r="J128" s="26">
        <f t="shared" si="31"/>
        <v>0</v>
      </c>
    </row>
    <row r="129" spans="1:10" ht="57.75" customHeight="1">
      <c r="A129" s="18" t="s">
        <v>44</v>
      </c>
      <c r="B129" s="34" t="s">
        <v>45</v>
      </c>
      <c r="C129" s="21" t="s">
        <v>46</v>
      </c>
      <c r="D129" s="20" t="s">
        <v>5</v>
      </c>
      <c r="E129" s="22">
        <f aca="true" t="shared" si="32" ref="E129:J129">E130</f>
        <v>185903.5</v>
      </c>
      <c r="F129" s="22">
        <f t="shared" si="32"/>
        <v>35000</v>
      </c>
      <c r="G129" s="22">
        <f t="shared" si="32"/>
        <v>153762.80000000002</v>
      </c>
      <c r="H129" s="22">
        <f t="shared" si="32"/>
        <v>0</v>
      </c>
      <c r="I129" s="22">
        <f t="shared" si="32"/>
        <v>153922.90000000002</v>
      </c>
      <c r="J129" s="22">
        <f t="shared" si="32"/>
        <v>0</v>
      </c>
    </row>
    <row r="130" spans="1:10" ht="15.75">
      <c r="A130" s="4" t="s">
        <v>6</v>
      </c>
      <c r="B130" s="4"/>
      <c r="C130" s="5"/>
      <c r="D130" s="12"/>
      <c r="E130" s="17">
        <f aca="true" t="shared" si="33" ref="E130:J130">E135+E139</f>
        <v>185903.5</v>
      </c>
      <c r="F130" s="17">
        <f t="shared" si="33"/>
        <v>35000</v>
      </c>
      <c r="G130" s="17">
        <f t="shared" si="33"/>
        <v>153762.80000000002</v>
      </c>
      <c r="H130" s="17">
        <f t="shared" si="33"/>
        <v>0</v>
      </c>
      <c r="I130" s="17">
        <f t="shared" si="33"/>
        <v>153922.90000000002</v>
      </c>
      <c r="J130" s="17">
        <f t="shared" si="33"/>
        <v>0</v>
      </c>
    </row>
    <row r="131" spans="1:10" ht="31.5" customHeight="1">
      <c r="A131" s="16" t="s">
        <v>47</v>
      </c>
      <c r="B131" s="31" t="s">
        <v>45</v>
      </c>
      <c r="C131" s="31" t="s">
        <v>46</v>
      </c>
      <c r="D131" s="30" t="s">
        <v>5</v>
      </c>
      <c r="E131" s="24">
        <v>583.4</v>
      </c>
      <c r="F131" s="24">
        <v>0</v>
      </c>
      <c r="G131" s="24">
        <v>618.2</v>
      </c>
      <c r="H131" s="24">
        <v>0</v>
      </c>
      <c r="I131" s="24">
        <v>624.4</v>
      </c>
      <c r="J131" s="24">
        <v>0</v>
      </c>
    </row>
    <row r="132" spans="1:10" ht="32.25" customHeight="1">
      <c r="A132" s="16" t="s">
        <v>48</v>
      </c>
      <c r="B132" s="31" t="s">
        <v>45</v>
      </c>
      <c r="C132" s="31" t="s">
        <v>46</v>
      </c>
      <c r="D132" s="30" t="s">
        <v>5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</row>
    <row r="133" spans="1:10" ht="18.75" customHeight="1">
      <c r="A133" s="16" t="s">
        <v>49</v>
      </c>
      <c r="B133" s="31" t="s">
        <v>45</v>
      </c>
      <c r="C133" s="31" t="s">
        <v>46</v>
      </c>
      <c r="D133" s="30" t="s">
        <v>5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</row>
    <row r="134" spans="1:10" ht="30.75" customHeight="1">
      <c r="A134" s="16" t="s">
        <v>195</v>
      </c>
      <c r="B134" s="31" t="s">
        <v>45</v>
      </c>
      <c r="C134" s="31" t="s">
        <v>46</v>
      </c>
      <c r="D134" s="30" t="s">
        <v>5</v>
      </c>
      <c r="E134" s="24">
        <v>147371.5</v>
      </c>
      <c r="F134" s="24">
        <v>0</v>
      </c>
      <c r="G134" s="24">
        <f>17723.4+18180.2+3883+91629.7+10228.9+1194.7+7210.6</f>
        <v>150050.5</v>
      </c>
      <c r="H134" s="24">
        <v>0</v>
      </c>
      <c r="I134" s="24">
        <f>17727.9+18180.2+3912.3+91644.7+10230.7+1204.6+7273.1</f>
        <v>150173.50000000003</v>
      </c>
      <c r="J134" s="24">
        <v>0</v>
      </c>
    </row>
    <row r="135" spans="1:10" ht="31.5">
      <c r="A135" s="7" t="s">
        <v>7</v>
      </c>
      <c r="B135" s="7"/>
      <c r="C135" s="6"/>
      <c r="D135" s="13"/>
      <c r="E135" s="28">
        <f aca="true" t="shared" si="34" ref="E135:J135">SUM(E131:E134)</f>
        <v>147954.9</v>
      </c>
      <c r="F135" s="28">
        <f t="shared" si="34"/>
        <v>0</v>
      </c>
      <c r="G135" s="28">
        <f t="shared" si="34"/>
        <v>150668.7</v>
      </c>
      <c r="H135" s="28">
        <f t="shared" si="34"/>
        <v>0</v>
      </c>
      <c r="I135" s="28">
        <f t="shared" si="34"/>
        <v>150797.90000000002</v>
      </c>
      <c r="J135" s="28">
        <f t="shared" si="34"/>
        <v>0</v>
      </c>
    </row>
    <row r="136" spans="1:10" ht="33" customHeight="1">
      <c r="A136" s="16" t="s">
        <v>50</v>
      </c>
      <c r="B136" s="31" t="s">
        <v>45</v>
      </c>
      <c r="C136" s="46" t="s">
        <v>51</v>
      </c>
      <c r="D136" s="25">
        <v>5224200</v>
      </c>
      <c r="E136" s="24">
        <f>2948.6+E137</f>
        <v>37948.6</v>
      </c>
      <c r="F136" s="24">
        <f>F137</f>
        <v>35000</v>
      </c>
      <c r="G136" s="24">
        <v>3094.1</v>
      </c>
      <c r="H136" s="24">
        <v>0</v>
      </c>
      <c r="I136" s="24">
        <v>3125</v>
      </c>
      <c r="J136" s="24">
        <v>0</v>
      </c>
    </row>
    <row r="137" spans="1:10" ht="33" customHeight="1">
      <c r="A137" s="53" t="s">
        <v>289</v>
      </c>
      <c r="B137" s="31"/>
      <c r="C137" s="46"/>
      <c r="D137" s="25"/>
      <c r="E137" s="24">
        <v>35000</v>
      </c>
      <c r="F137" s="24">
        <v>35000</v>
      </c>
      <c r="G137" s="24"/>
      <c r="H137" s="24"/>
      <c r="I137" s="24"/>
      <c r="J137" s="24"/>
    </row>
    <row r="138" spans="1:10" s="9" customFormat="1" ht="48.75" customHeight="1">
      <c r="A138" s="16" t="s">
        <v>52</v>
      </c>
      <c r="B138" s="31" t="s">
        <v>53</v>
      </c>
      <c r="C138" s="46" t="s">
        <v>54</v>
      </c>
      <c r="D138" s="25"/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</row>
    <row r="139" spans="1:10" ht="16.5" customHeight="1">
      <c r="A139" s="23" t="s">
        <v>8</v>
      </c>
      <c r="B139" s="8"/>
      <c r="C139" s="6"/>
      <c r="D139" s="13"/>
      <c r="E139" s="26">
        <f>SUM(E136:E138)-E137</f>
        <v>37948.600000000006</v>
      </c>
      <c r="F139" s="26">
        <f>SUM(F136:F138)-F137</f>
        <v>35000</v>
      </c>
      <c r="G139" s="26">
        <f>SUM(G136:G138)</f>
        <v>3094.1</v>
      </c>
      <c r="H139" s="26">
        <f>SUM(H136:H138)</f>
        <v>0</v>
      </c>
      <c r="I139" s="26">
        <f>SUM(I136:I138)</f>
        <v>3125</v>
      </c>
      <c r="J139" s="26">
        <f>SUM(J136:J138)</f>
        <v>0</v>
      </c>
    </row>
    <row r="140" spans="1:10" ht="57.75" customHeight="1">
      <c r="A140" s="18" t="s">
        <v>143</v>
      </c>
      <c r="B140" s="34" t="s">
        <v>66</v>
      </c>
      <c r="C140" s="44" t="s">
        <v>144</v>
      </c>
      <c r="D140" s="20" t="s">
        <v>5</v>
      </c>
      <c r="E140" s="22">
        <f aca="true" t="shared" si="35" ref="E140:J140">E141</f>
        <v>204839.3</v>
      </c>
      <c r="F140" s="22">
        <f t="shared" si="35"/>
        <v>85554.9</v>
      </c>
      <c r="G140" s="22">
        <f t="shared" si="35"/>
        <v>93163.70000000001</v>
      </c>
      <c r="H140" s="22">
        <f t="shared" si="35"/>
        <v>2730</v>
      </c>
      <c r="I140" s="22">
        <f t="shared" si="35"/>
        <v>93729.6</v>
      </c>
      <c r="J140" s="22">
        <f t="shared" si="35"/>
        <v>2730</v>
      </c>
    </row>
    <row r="141" spans="1:10" ht="16.5" customHeight="1">
      <c r="A141" s="4" t="s">
        <v>6</v>
      </c>
      <c r="B141" s="4"/>
      <c r="C141" s="5"/>
      <c r="D141" s="12"/>
      <c r="E141" s="17">
        <f aca="true" t="shared" si="36" ref="E141:J141">E144+E157</f>
        <v>204839.3</v>
      </c>
      <c r="F141" s="17">
        <f t="shared" si="36"/>
        <v>85554.9</v>
      </c>
      <c r="G141" s="17">
        <f t="shared" si="36"/>
        <v>93163.70000000001</v>
      </c>
      <c r="H141" s="17">
        <f t="shared" si="36"/>
        <v>2730</v>
      </c>
      <c r="I141" s="17">
        <f t="shared" si="36"/>
        <v>93729.6</v>
      </c>
      <c r="J141" s="17">
        <f t="shared" si="36"/>
        <v>2730</v>
      </c>
    </row>
    <row r="142" spans="1:10" ht="33.75" customHeight="1">
      <c r="A142" s="16" t="s">
        <v>142</v>
      </c>
      <c r="B142" s="33" t="s">
        <v>66</v>
      </c>
      <c r="C142" s="45" t="s">
        <v>144</v>
      </c>
      <c r="D142" s="30" t="s">
        <v>5</v>
      </c>
      <c r="E142" s="24">
        <f>1908.4+2501.2</f>
        <v>4409.6</v>
      </c>
      <c r="F142" s="55">
        <v>2501.2</v>
      </c>
      <c r="G142" s="55">
        <f>1988.9+2730</f>
        <v>4718.9</v>
      </c>
      <c r="H142" s="55">
        <v>2730</v>
      </c>
      <c r="I142" s="55">
        <f>1998.8+0+2730</f>
        <v>4728.8</v>
      </c>
      <c r="J142" s="55">
        <v>2730</v>
      </c>
    </row>
    <row r="143" spans="1:10" ht="30.75" customHeight="1">
      <c r="A143" s="16" t="s">
        <v>112</v>
      </c>
      <c r="B143" s="33" t="s">
        <v>66</v>
      </c>
      <c r="C143" s="45" t="s">
        <v>145</v>
      </c>
      <c r="D143" s="30" t="s">
        <v>5</v>
      </c>
      <c r="E143" s="24">
        <f>31363.7+8920.7</f>
        <v>40284.4</v>
      </c>
      <c r="F143" s="24">
        <v>0</v>
      </c>
      <c r="G143" s="24">
        <f>32578.7+10188.1</f>
        <v>42766.8</v>
      </c>
      <c r="H143" s="24">
        <v>0</v>
      </c>
      <c r="I143" s="24">
        <f>32578.7+10624</f>
        <v>43202.7</v>
      </c>
      <c r="J143" s="24">
        <v>0</v>
      </c>
    </row>
    <row r="144" spans="1:10" ht="30.75" customHeight="1">
      <c r="A144" s="7" t="s">
        <v>7</v>
      </c>
      <c r="B144" s="7"/>
      <c r="C144" s="6"/>
      <c r="D144" s="13"/>
      <c r="E144" s="28">
        <f aca="true" t="shared" si="37" ref="E144:J144">SUM(E142:E143)</f>
        <v>44694</v>
      </c>
      <c r="F144" s="28">
        <f t="shared" si="37"/>
        <v>2501.2</v>
      </c>
      <c r="G144" s="28">
        <f t="shared" si="37"/>
        <v>47485.700000000004</v>
      </c>
      <c r="H144" s="28">
        <f t="shared" si="37"/>
        <v>2730</v>
      </c>
      <c r="I144" s="28">
        <f t="shared" si="37"/>
        <v>47931.5</v>
      </c>
      <c r="J144" s="28">
        <f t="shared" si="37"/>
        <v>2730</v>
      </c>
    </row>
    <row r="145" spans="1:10" ht="48" customHeight="1">
      <c r="A145" s="16" t="s">
        <v>146</v>
      </c>
      <c r="B145" s="33" t="s">
        <v>66</v>
      </c>
      <c r="C145" s="45" t="s">
        <v>147</v>
      </c>
      <c r="D145" s="25">
        <v>5224600</v>
      </c>
      <c r="E145" s="24">
        <v>2908.3</v>
      </c>
      <c r="F145" s="24">
        <v>0</v>
      </c>
      <c r="G145" s="24">
        <v>2850.6</v>
      </c>
      <c r="H145" s="24">
        <v>0</v>
      </c>
      <c r="I145" s="24">
        <v>2850.6</v>
      </c>
      <c r="J145" s="24">
        <v>0</v>
      </c>
    </row>
    <row r="146" spans="1:10" ht="49.5" customHeight="1">
      <c r="A146" s="16" t="s">
        <v>148</v>
      </c>
      <c r="B146" s="33" t="s">
        <v>66</v>
      </c>
      <c r="C146" s="45" t="s">
        <v>149</v>
      </c>
      <c r="D146" s="25">
        <v>5224800</v>
      </c>
      <c r="E146" s="24">
        <v>848.4</v>
      </c>
      <c r="F146" s="24">
        <v>0</v>
      </c>
      <c r="G146" s="24">
        <v>899.2</v>
      </c>
      <c r="H146" s="24">
        <v>0</v>
      </c>
      <c r="I146" s="24">
        <v>904.9</v>
      </c>
      <c r="J146" s="24">
        <v>0</v>
      </c>
    </row>
    <row r="147" spans="1:10" ht="33" customHeight="1">
      <c r="A147" s="16" t="s">
        <v>150</v>
      </c>
      <c r="B147" s="33" t="s">
        <v>66</v>
      </c>
      <c r="C147" s="45" t="s">
        <v>151</v>
      </c>
      <c r="D147" s="25">
        <v>5224400</v>
      </c>
      <c r="E147" s="24">
        <f>65029.2+E148</f>
        <v>68232.9</v>
      </c>
      <c r="F147" s="24">
        <f>F148</f>
        <v>3203.7</v>
      </c>
      <c r="G147" s="24">
        <v>33098.1</v>
      </c>
      <c r="H147" s="24">
        <v>0</v>
      </c>
      <c r="I147" s="24">
        <v>33124.1</v>
      </c>
      <c r="J147" s="24">
        <v>0</v>
      </c>
    </row>
    <row r="148" spans="1:10" ht="18.75" customHeight="1">
      <c r="A148" s="53" t="s">
        <v>283</v>
      </c>
      <c r="B148" s="33"/>
      <c r="C148" s="45"/>
      <c r="D148" s="25"/>
      <c r="E148" s="24">
        <v>3203.7</v>
      </c>
      <c r="F148" s="24">
        <v>3203.7</v>
      </c>
      <c r="G148" s="24">
        <v>0</v>
      </c>
      <c r="H148" s="24">
        <v>0</v>
      </c>
      <c r="I148" s="24">
        <v>0</v>
      </c>
      <c r="J148" s="24">
        <v>0</v>
      </c>
    </row>
    <row r="149" spans="1:10" ht="16.5" customHeight="1">
      <c r="A149" s="16" t="s">
        <v>152</v>
      </c>
      <c r="B149" s="33" t="s">
        <v>66</v>
      </c>
      <c r="C149" s="45" t="s">
        <v>153</v>
      </c>
      <c r="D149" s="25">
        <v>5220300</v>
      </c>
      <c r="E149" s="24">
        <v>383.6</v>
      </c>
      <c r="F149" s="24">
        <v>0</v>
      </c>
      <c r="G149" s="24">
        <v>391.1</v>
      </c>
      <c r="H149" s="24">
        <v>0</v>
      </c>
      <c r="I149" s="24">
        <v>395</v>
      </c>
      <c r="J149" s="24">
        <v>0</v>
      </c>
    </row>
    <row r="150" spans="1:10" ht="50.25" customHeight="1">
      <c r="A150" s="16" t="s">
        <v>154</v>
      </c>
      <c r="B150" s="33" t="s">
        <v>66</v>
      </c>
      <c r="C150" s="45" t="s">
        <v>155</v>
      </c>
      <c r="D150" s="25">
        <v>5220100</v>
      </c>
      <c r="E150" s="24">
        <v>7000.8</v>
      </c>
      <c r="F150" s="24">
        <v>0</v>
      </c>
      <c r="G150" s="24">
        <v>7489.9</v>
      </c>
      <c r="H150" s="24">
        <v>0</v>
      </c>
      <c r="I150" s="24">
        <v>7564.9</v>
      </c>
      <c r="J150" s="24">
        <v>0</v>
      </c>
    </row>
    <row r="151" spans="1:10" s="9" customFormat="1" ht="32.25" customHeight="1">
      <c r="A151" s="16" t="s">
        <v>156</v>
      </c>
      <c r="B151" s="33" t="s">
        <v>66</v>
      </c>
      <c r="C151" s="45" t="s">
        <v>157</v>
      </c>
      <c r="D151" s="25">
        <v>5226500</v>
      </c>
      <c r="E151" s="24">
        <v>390.3</v>
      </c>
      <c r="F151" s="24">
        <v>0</v>
      </c>
      <c r="G151" s="24">
        <v>413.6</v>
      </c>
      <c r="H151" s="24">
        <v>0</v>
      </c>
      <c r="I151" s="24">
        <v>417.7</v>
      </c>
      <c r="J151" s="24">
        <v>0</v>
      </c>
    </row>
    <row r="152" spans="1:10" s="9" customFormat="1" ht="32.25" customHeight="1">
      <c r="A152" s="16" t="s">
        <v>158</v>
      </c>
      <c r="B152" s="33" t="s">
        <v>66</v>
      </c>
      <c r="C152" s="45" t="s">
        <v>159</v>
      </c>
      <c r="D152" s="25">
        <v>5228700</v>
      </c>
      <c r="E152" s="24">
        <v>481</v>
      </c>
      <c r="F152" s="24">
        <v>0</v>
      </c>
      <c r="G152" s="24">
        <v>485.5</v>
      </c>
      <c r="H152" s="24">
        <v>0</v>
      </c>
      <c r="I152" s="24">
        <v>490.4</v>
      </c>
      <c r="J152" s="24">
        <v>0</v>
      </c>
    </row>
    <row r="153" spans="1:10" s="9" customFormat="1" ht="33.75" customHeight="1">
      <c r="A153" s="16" t="s">
        <v>160</v>
      </c>
      <c r="B153" s="33" t="s">
        <v>66</v>
      </c>
      <c r="C153" s="45" t="s">
        <v>161</v>
      </c>
      <c r="D153" s="25">
        <v>5220400</v>
      </c>
      <c r="E153" s="24">
        <v>50</v>
      </c>
      <c r="F153" s="24">
        <v>0</v>
      </c>
      <c r="G153" s="24">
        <v>50</v>
      </c>
      <c r="H153" s="24">
        <v>0</v>
      </c>
      <c r="I153" s="24">
        <v>50.5</v>
      </c>
      <c r="J153" s="24">
        <v>0</v>
      </c>
    </row>
    <row r="154" spans="1:10" ht="32.25" customHeight="1">
      <c r="A154" s="16" t="s">
        <v>164</v>
      </c>
      <c r="B154" s="33" t="s">
        <v>66</v>
      </c>
      <c r="C154" s="45" t="s">
        <v>165</v>
      </c>
      <c r="D154" s="25">
        <v>5228900</v>
      </c>
      <c r="E154" s="24">
        <f aca="true" t="shared" si="38" ref="E154:J154">SUM(E155:E156)</f>
        <v>79850</v>
      </c>
      <c r="F154" s="24">
        <f t="shared" si="38"/>
        <v>79850</v>
      </c>
      <c r="G154" s="24">
        <f t="shared" si="38"/>
        <v>0</v>
      </c>
      <c r="H154" s="24">
        <f t="shared" si="38"/>
        <v>0</v>
      </c>
      <c r="I154" s="24">
        <f t="shared" si="38"/>
        <v>0</v>
      </c>
      <c r="J154" s="24">
        <f t="shared" si="38"/>
        <v>0</v>
      </c>
    </row>
    <row r="155" spans="1:10" ht="32.25" customHeight="1">
      <c r="A155" s="53" t="s">
        <v>251</v>
      </c>
      <c r="B155" s="33" t="s">
        <v>9</v>
      </c>
      <c r="C155" s="45"/>
      <c r="D155" s="25"/>
      <c r="E155" s="24">
        <v>16840</v>
      </c>
      <c r="F155" s="24">
        <v>16840</v>
      </c>
      <c r="G155" s="24">
        <v>0</v>
      </c>
      <c r="H155" s="24">
        <v>0</v>
      </c>
      <c r="I155" s="24">
        <v>0</v>
      </c>
      <c r="J155" s="24">
        <v>0</v>
      </c>
    </row>
    <row r="156" spans="1:10" ht="33" customHeight="1">
      <c r="A156" s="53" t="s">
        <v>252</v>
      </c>
      <c r="B156" s="33" t="s">
        <v>9</v>
      </c>
      <c r="C156" s="45"/>
      <c r="D156" s="25"/>
      <c r="E156" s="24">
        <v>63010</v>
      </c>
      <c r="F156" s="24">
        <v>63010</v>
      </c>
      <c r="G156" s="24">
        <v>0</v>
      </c>
      <c r="H156" s="24">
        <v>0</v>
      </c>
      <c r="I156" s="24">
        <v>0</v>
      </c>
      <c r="J156" s="24">
        <v>0</v>
      </c>
    </row>
    <row r="157" spans="1:10" ht="16.5" customHeight="1">
      <c r="A157" s="23" t="s">
        <v>8</v>
      </c>
      <c r="B157" s="8"/>
      <c r="C157" s="6"/>
      <c r="D157" s="13"/>
      <c r="E157" s="26">
        <f aca="true" t="shared" si="39" ref="E157:J157">E145+E146+E147+E149+E150+E151+E152+E153+E154</f>
        <v>160145.3</v>
      </c>
      <c r="F157" s="26">
        <f t="shared" si="39"/>
        <v>83053.7</v>
      </c>
      <c r="G157" s="26">
        <f t="shared" si="39"/>
        <v>45678</v>
      </c>
      <c r="H157" s="26">
        <f t="shared" si="39"/>
        <v>0</v>
      </c>
      <c r="I157" s="26">
        <f t="shared" si="39"/>
        <v>45798.1</v>
      </c>
      <c r="J157" s="26">
        <f t="shared" si="39"/>
        <v>0</v>
      </c>
    </row>
    <row r="158" spans="1:10" ht="37.5">
      <c r="A158" s="18" t="s">
        <v>55</v>
      </c>
      <c r="B158" s="34" t="s">
        <v>56</v>
      </c>
      <c r="C158" s="21" t="s">
        <v>57</v>
      </c>
      <c r="D158" s="20" t="s">
        <v>5</v>
      </c>
      <c r="E158" s="22">
        <f aca="true" t="shared" si="40" ref="E158:J158">E159</f>
        <v>6912933.8</v>
      </c>
      <c r="F158" s="22">
        <f t="shared" si="40"/>
        <v>150000</v>
      </c>
      <c r="G158" s="22">
        <f t="shared" si="40"/>
        <v>6361881</v>
      </c>
      <c r="H158" s="22">
        <f t="shared" si="40"/>
        <v>0</v>
      </c>
      <c r="I158" s="22">
        <f t="shared" si="40"/>
        <v>6354046.8</v>
      </c>
      <c r="J158" s="22">
        <f t="shared" si="40"/>
        <v>0</v>
      </c>
    </row>
    <row r="159" spans="1:10" ht="15.75">
      <c r="A159" s="4" t="s">
        <v>6</v>
      </c>
      <c r="B159" s="4"/>
      <c r="C159" s="5"/>
      <c r="D159" s="12"/>
      <c r="E159" s="17">
        <f aca="true" t="shared" si="41" ref="E159:J159">E162+E181</f>
        <v>6912933.8</v>
      </c>
      <c r="F159" s="17">
        <f t="shared" si="41"/>
        <v>150000</v>
      </c>
      <c r="G159" s="17">
        <f t="shared" si="41"/>
        <v>6361881</v>
      </c>
      <c r="H159" s="17">
        <f t="shared" si="41"/>
        <v>0</v>
      </c>
      <c r="I159" s="17">
        <f t="shared" si="41"/>
        <v>6354046.8</v>
      </c>
      <c r="J159" s="17">
        <f t="shared" si="41"/>
        <v>0</v>
      </c>
    </row>
    <row r="160" spans="1:10" ht="18.75">
      <c r="A160" s="16" t="s">
        <v>196</v>
      </c>
      <c r="B160" s="31" t="s">
        <v>56</v>
      </c>
      <c r="C160" s="46" t="s">
        <v>57</v>
      </c>
      <c r="D160" s="32" t="s">
        <v>5</v>
      </c>
      <c r="E160" s="24">
        <v>6646273.7</v>
      </c>
      <c r="F160" s="24">
        <v>0</v>
      </c>
      <c r="G160" s="24">
        <v>6262430.7</v>
      </c>
      <c r="H160" s="24">
        <v>0</v>
      </c>
      <c r="I160" s="24">
        <v>6253829</v>
      </c>
      <c r="J160" s="24">
        <v>0</v>
      </c>
    </row>
    <row r="161" spans="1:10" ht="31.5">
      <c r="A161" s="16" t="s">
        <v>112</v>
      </c>
      <c r="B161" s="31" t="s">
        <v>56</v>
      </c>
      <c r="C161" s="46" t="s">
        <v>57</v>
      </c>
      <c r="D161" s="32" t="s">
        <v>5</v>
      </c>
      <c r="E161" s="24">
        <v>21967.5</v>
      </c>
      <c r="F161" s="24">
        <v>0</v>
      </c>
      <c r="G161" s="24">
        <v>22868.5</v>
      </c>
      <c r="H161" s="24">
        <v>0</v>
      </c>
      <c r="I161" s="24">
        <v>22873</v>
      </c>
      <c r="J161" s="24">
        <v>0</v>
      </c>
    </row>
    <row r="162" spans="1:10" ht="31.5">
      <c r="A162" s="7" t="s">
        <v>7</v>
      </c>
      <c r="B162" s="7"/>
      <c r="C162" s="6"/>
      <c r="D162" s="13"/>
      <c r="E162" s="28">
        <f aca="true" t="shared" si="42" ref="E162:J162">SUM(E160:E161)</f>
        <v>6668241.2</v>
      </c>
      <c r="F162" s="28">
        <f t="shared" si="42"/>
        <v>0</v>
      </c>
      <c r="G162" s="28">
        <f t="shared" si="42"/>
        <v>6285299.2</v>
      </c>
      <c r="H162" s="28">
        <f t="shared" si="42"/>
        <v>0</v>
      </c>
      <c r="I162" s="28">
        <f t="shared" si="42"/>
        <v>6276702</v>
      </c>
      <c r="J162" s="28">
        <f t="shared" si="42"/>
        <v>0</v>
      </c>
    </row>
    <row r="163" spans="1:10" ht="33.75" customHeight="1">
      <c r="A163" s="16" t="s">
        <v>58</v>
      </c>
      <c r="B163" s="31" t="s">
        <v>56</v>
      </c>
      <c r="C163" s="46" t="s">
        <v>59</v>
      </c>
      <c r="D163" s="25">
        <v>5225200</v>
      </c>
      <c r="E163" s="24">
        <f>88088.8+E164+300+720+E165</f>
        <v>239579.7</v>
      </c>
      <c r="F163" s="24">
        <f>F165</f>
        <v>150000</v>
      </c>
      <c r="G163" s="24">
        <f>69677.9+G164+300+720</f>
        <v>71197</v>
      </c>
      <c r="H163" s="24">
        <v>0</v>
      </c>
      <c r="I163" s="24">
        <f>70374.7+I164+300+727.5</f>
        <v>71906.2</v>
      </c>
      <c r="J163" s="24">
        <v>0</v>
      </c>
    </row>
    <row r="164" spans="1:10" ht="31.5">
      <c r="A164" s="54" t="s">
        <v>189</v>
      </c>
      <c r="B164" s="31" t="s">
        <v>56</v>
      </c>
      <c r="C164" s="46" t="s">
        <v>190</v>
      </c>
      <c r="D164" s="25">
        <v>5225220</v>
      </c>
      <c r="E164" s="24">
        <v>470.9</v>
      </c>
      <c r="F164" s="24">
        <v>0</v>
      </c>
      <c r="G164" s="24">
        <v>499.1</v>
      </c>
      <c r="H164" s="24">
        <v>0</v>
      </c>
      <c r="I164" s="24">
        <v>504</v>
      </c>
      <c r="J164" s="24">
        <v>0</v>
      </c>
    </row>
    <row r="165" spans="1:10" ht="31.5">
      <c r="A165" s="54" t="s">
        <v>191</v>
      </c>
      <c r="B165" s="31" t="s">
        <v>56</v>
      </c>
      <c r="C165" s="46" t="s">
        <v>190</v>
      </c>
      <c r="D165" s="25">
        <v>5225201</v>
      </c>
      <c r="E165" s="24">
        <f aca="true" t="shared" si="43" ref="E165:J165">SUM(E166:E176)</f>
        <v>150000</v>
      </c>
      <c r="F165" s="24">
        <f t="shared" si="43"/>
        <v>150000</v>
      </c>
      <c r="G165" s="24">
        <f t="shared" si="43"/>
        <v>0</v>
      </c>
      <c r="H165" s="24">
        <f t="shared" si="43"/>
        <v>0</v>
      </c>
      <c r="I165" s="24">
        <f t="shared" si="43"/>
        <v>0</v>
      </c>
      <c r="J165" s="24">
        <f t="shared" si="43"/>
        <v>0</v>
      </c>
    </row>
    <row r="166" spans="1:10" ht="31.5">
      <c r="A166" s="53" t="s">
        <v>214</v>
      </c>
      <c r="B166" s="31" t="s">
        <v>56</v>
      </c>
      <c r="C166" s="46"/>
      <c r="D166" s="25"/>
      <c r="E166" s="24">
        <v>10000</v>
      </c>
      <c r="F166" s="24">
        <v>10000</v>
      </c>
      <c r="G166" s="24">
        <v>0</v>
      </c>
      <c r="H166" s="24">
        <v>0</v>
      </c>
      <c r="I166" s="24">
        <v>0</v>
      </c>
      <c r="J166" s="24">
        <v>0</v>
      </c>
    </row>
    <row r="167" spans="1:10" ht="15.75">
      <c r="A167" s="53" t="s">
        <v>215</v>
      </c>
      <c r="B167" s="31" t="s">
        <v>56</v>
      </c>
      <c r="C167" s="46"/>
      <c r="D167" s="25"/>
      <c r="E167" s="24">
        <v>12000</v>
      </c>
      <c r="F167" s="24">
        <v>12000</v>
      </c>
      <c r="G167" s="24">
        <v>0</v>
      </c>
      <c r="H167" s="24">
        <v>0</v>
      </c>
      <c r="I167" s="24">
        <v>0</v>
      </c>
      <c r="J167" s="24">
        <v>0</v>
      </c>
    </row>
    <row r="168" spans="1:10" ht="47.25">
      <c r="A168" s="53" t="s">
        <v>216</v>
      </c>
      <c r="B168" s="31" t="s">
        <v>56</v>
      </c>
      <c r="C168" s="46"/>
      <c r="D168" s="25"/>
      <c r="E168" s="24">
        <v>12000</v>
      </c>
      <c r="F168" s="24">
        <v>12000</v>
      </c>
      <c r="G168" s="24">
        <v>0</v>
      </c>
      <c r="H168" s="24">
        <v>0</v>
      </c>
      <c r="I168" s="24">
        <v>0</v>
      </c>
      <c r="J168" s="24">
        <v>0</v>
      </c>
    </row>
    <row r="169" spans="1:10" ht="47.25">
      <c r="A169" s="53" t="s">
        <v>217</v>
      </c>
      <c r="B169" s="31" t="s">
        <v>56</v>
      </c>
      <c r="C169" s="46"/>
      <c r="D169" s="25"/>
      <c r="E169" s="24">
        <v>7000</v>
      </c>
      <c r="F169" s="24">
        <v>7000</v>
      </c>
      <c r="G169" s="24">
        <v>0</v>
      </c>
      <c r="H169" s="24">
        <v>0</v>
      </c>
      <c r="I169" s="24">
        <v>0</v>
      </c>
      <c r="J169" s="24">
        <v>0</v>
      </c>
    </row>
    <row r="170" spans="1:10" ht="31.5">
      <c r="A170" s="53" t="s">
        <v>218</v>
      </c>
      <c r="B170" s="31" t="s">
        <v>56</v>
      </c>
      <c r="C170" s="46"/>
      <c r="D170" s="25"/>
      <c r="E170" s="24">
        <v>18000</v>
      </c>
      <c r="F170" s="24">
        <v>18000</v>
      </c>
      <c r="G170" s="24">
        <v>0</v>
      </c>
      <c r="H170" s="24">
        <v>0</v>
      </c>
      <c r="I170" s="24">
        <v>0</v>
      </c>
      <c r="J170" s="24">
        <v>0</v>
      </c>
    </row>
    <row r="171" spans="1:10" ht="31.5">
      <c r="A171" s="53" t="s">
        <v>219</v>
      </c>
      <c r="B171" s="31" t="s">
        <v>56</v>
      </c>
      <c r="C171" s="46"/>
      <c r="D171" s="25"/>
      <c r="E171" s="24">
        <v>18000</v>
      </c>
      <c r="F171" s="24">
        <v>18000</v>
      </c>
      <c r="G171" s="24">
        <v>0</v>
      </c>
      <c r="H171" s="24">
        <v>0</v>
      </c>
      <c r="I171" s="24">
        <v>0</v>
      </c>
      <c r="J171" s="24">
        <v>0</v>
      </c>
    </row>
    <row r="172" spans="1:10" ht="31.5">
      <c r="A172" s="53" t="s">
        <v>220</v>
      </c>
      <c r="B172" s="31" t="s">
        <v>56</v>
      </c>
      <c r="C172" s="46"/>
      <c r="D172" s="25"/>
      <c r="E172" s="24">
        <v>15000</v>
      </c>
      <c r="F172" s="24">
        <v>15000</v>
      </c>
      <c r="G172" s="24">
        <v>0</v>
      </c>
      <c r="H172" s="24">
        <v>0</v>
      </c>
      <c r="I172" s="24">
        <v>0</v>
      </c>
      <c r="J172" s="24">
        <v>0</v>
      </c>
    </row>
    <row r="173" spans="1:10" ht="31.5">
      <c r="A173" s="53" t="s">
        <v>277</v>
      </c>
      <c r="B173" s="31" t="s">
        <v>56</v>
      </c>
      <c r="C173" s="46"/>
      <c r="D173" s="25"/>
      <c r="E173" s="24">
        <v>10000</v>
      </c>
      <c r="F173" s="24">
        <v>10000</v>
      </c>
      <c r="G173" s="24">
        <v>0</v>
      </c>
      <c r="H173" s="24">
        <v>0</v>
      </c>
      <c r="I173" s="24">
        <v>0</v>
      </c>
      <c r="J173" s="24">
        <v>0</v>
      </c>
    </row>
    <row r="174" spans="1:10" ht="66" customHeight="1">
      <c r="A174" s="53" t="s">
        <v>280</v>
      </c>
      <c r="B174" s="31" t="s">
        <v>56</v>
      </c>
      <c r="C174" s="46"/>
      <c r="D174" s="25"/>
      <c r="E174" s="24">
        <v>15000</v>
      </c>
      <c r="F174" s="24">
        <v>15000</v>
      </c>
      <c r="G174" s="24">
        <v>0</v>
      </c>
      <c r="H174" s="24">
        <v>0</v>
      </c>
      <c r="I174" s="24">
        <v>0</v>
      </c>
      <c r="J174" s="24">
        <v>0</v>
      </c>
    </row>
    <row r="175" spans="1:10" ht="31.5">
      <c r="A175" s="53" t="s">
        <v>278</v>
      </c>
      <c r="B175" s="31" t="s">
        <v>56</v>
      </c>
      <c r="C175" s="46"/>
      <c r="D175" s="25"/>
      <c r="E175" s="24">
        <v>15000</v>
      </c>
      <c r="F175" s="24">
        <v>15000</v>
      </c>
      <c r="G175" s="24">
        <v>0</v>
      </c>
      <c r="H175" s="24">
        <v>0</v>
      </c>
      <c r="I175" s="24">
        <v>0</v>
      </c>
      <c r="J175" s="24">
        <v>0</v>
      </c>
    </row>
    <row r="176" spans="1:10" ht="63">
      <c r="A176" s="53" t="s">
        <v>279</v>
      </c>
      <c r="B176" s="31" t="s">
        <v>56</v>
      </c>
      <c r="C176" s="46"/>
      <c r="D176" s="25"/>
      <c r="E176" s="24">
        <v>18000</v>
      </c>
      <c r="F176" s="24">
        <v>18000</v>
      </c>
      <c r="G176" s="24">
        <v>0</v>
      </c>
      <c r="H176" s="24">
        <v>0</v>
      </c>
      <c r="I176" s="24">
        <v>0</v>
      </c>
      <c r="J176" s="24">
        <v>0</v>
      </c>
    </row>
    <row r="177" spans="1:10" ht="31.5">
      <c r="A177" s="16" t="s">
        <v>60</v>
      </c>
      <c r="B177" s="31" t="s">
        <v>56</v>
      </c>
      <c r="C177" s="46" t="s">
        <v>59</v>
      </c>
      <c r="D177" s="25">
        <v>5227400</v>
      </c>
      <c r="E177" s="24">
        <v>2360.6</v>
      </c>
      <c r="F177" s="24">
        <v>0</v>
      </c>
      <c r="G177" s="24">
        <v>2501.9</v>
      </c>
      <c r="H177" s="24">
        <v>0</v>
      </c>
      <c r="I177" s="24">
        <v>2526.9</v>
      </c>
      <c r="J177" s="24">
        <v>0</v>
      </c>
    </row>
    <row r="178" spans="1:10" ht="31.5" customHeight="1">
      <c r="A178" s="16" t="s">
        <v>62</v>
      </c>
      <c r="B178" s="31" t="s">
        <v>56</v>
      </c>
      <c r="C178" s="46" t="s">
        <v>61</v>
      </c>
      <c r="D178" s="25">
        <v>5227200</v>
      </c>
      <c r="E178" s="24">
        <v>1643.9</v>
      </c>
      <c r="F178" s="24">
        <v>0</v>
      </c>
      <c r="G178" s="24">
        <v>1733.5</v>
      </c>
      <c r="H178" s="24">
        <v>0</v>
      </c>
      <c r="I178" s="24">
        <v>1750.8</v>
      </c>
      <c r="J178" s="24">
        <v>0</v>
      </c>
    </row>
    <row r="179" spans="1:10" ht="46.5" customHeight="1">
      <c r="A179" s="16" t="s">
        <v>63</v>
      </c>
      <c r="B179" s="31" t="s">
        <v>56</v>
      </c>
      <c r="C179" s="46" t="s">
        <v>64</v>
      </c>
      <c r="D179" s="25">
        <v>5228300</v>
      </c>
      <c r="E179" s="24">
        <v>470.9</v>
      </c>
      <c r="F179" s="24">
        <v>0</v>
      </c>
      <c r="G179" s="24">
        <v>499.1</v>
      </c>
      <c r="H179" s="24">
        <v>0</v>
      </c>
      <c r="I179" s="24">
        <v>504.1</v>
      </c>
      <c r="J179" s="24">
        <v>0</v>
      </c>
    </row>
    <row r="180" spans="1:10" ht="51.75" customHeight="1">
      <c r="A180" s="16" t="s">
        <v>65</v>
      </c>
      <c r="B180" s="31" t="s">
        <v>66</v>
      </c>
      <c r="C180" s="46" t="s">
        <v>69</v>
      </c>
      <c r="D180" s="25">
        <v>5224900</v>
      </c>
      <c r="E180" s="24">
        <v>637.5</v>
      </c>
      <c r="F180" s="24">
        <v>0</v>
      </c>
      <c r="G180" s="24">
        <v>650.3</v>
      </c>
      <c r="H180" s="24">
        <v>0</v>
      </c>
      <c r="I180" s="24">
        <v>656.8</v>
      </c>
      <c r="J180" s="24">
        <v>0</v>
      </c>
    </row>
    <row r="181" spans="1:10" ht="14.25" customHeight="1">
      <c r="A181" s="23" t="s">
        <v>8</v>
      </c>
      <c r="B181" s="8"/>
      <c r="C181" s="6"/>
      <c r="D181" s="13"/>
      <c r="E181" s="26">
        <f aca="true" t="shared" si="44" ref="E181:J181">E163+E177+E178+E179+E180</f>
        <v>244692.6</v>
      </c>
      <c r="F181" s="26">
        <f t="shared" si="44"/>
        <v>150000</v>
      </c>
      <c r="G181" s="26">
        <f t="shared" si="44"/>
        <v>76581.8</v>
      </c>
      <c r="H181" s="26">
        <f t="shared" si="44"/>
        <v>0</v>
      </c>
      <c r="I181" s="26">
        <f t="shared" si="44"/>
        <v>77344.8</v>
      </c>
      <c r="J181" s="26">
        <f t="shared" si="44"/>
        <v>0</v>
      </c>
    </row>
    <row r="182" spans="1:10" ht="76.5" customHeight="1">
      <c r="A182" s="18" t="s">
        <v>67</v>
      </c>
      <c r="B182" s="34" t="s">
        <v>68</v>
      </c>
      <c r="C182" s="21" t="s">
        <v>70</v>
      </c>
      <c r="D182" s="20" t="s">
        <v>5</v>
      </c>
      <c r="E182" s="22">
        <f aca="true" t="shared" si="45" ref="E182:J182">E183</f>
        <v>593178.1</v>
      </c>
      <c r="F182" s="22">
        <f t="shared" si="45"/>
        <v>73445.5</v>
      </c>
      <c r="G182" s="22">
        <f t="shared" si="45"/>
        <v>503406.19999999995</v>
      </c>
      <c r="H182" s="22">
        <f t="shared" si="45"/>
        <v>0</v>
      </c>
      <c r="I182" s="22">
        <f t="shared" si="45"/>
        <v>508147.5</v>
      </c>
      <c r="J182" s="22">
        <f t="shared" si="45"/>
        <v>0</v>
      </c>
    </row>
    <row r="183" spans="1:10" ht="15.75">
      <c r="A183" s="4" t="s">
        <v>6</v>
      </c>
      <c r="B183" s="4"/>
      <c r="C183" s="5"/>
      <c r="D183" s="12"/>
      <c r="E183" s="17">
        <f aca="true" t="shared" si="46" ref="E183:J183">E185+E194</f>
        <v>593178.1</v>
      </c>
      <c r="F183" s="17">
        <f t="shared" si="46"/>
        <v>73445.5</v>
      </c>
      <c r="G183" s="17">
        <f t="shared" si="46"/>
        <v>503406.19999999995</v>
      </c>
      <c r="H183" s="17">
        <f t="shared" si="46"/>
        <v>0</v>
      </c>
      <c r="I183" s="17">
        <f t="shared" si="46"/>
        <v>508147.5</v>
      </c>
      <c r="J183" s="17">
        <f t="shared" si="46"/>
        <v>0</v>
      </c>
    </row>
    <row r="184" spans="1:10" ht="32.25" customHeight="1">
      <c r="A184" s="16" t="s">
        <v>71</v>
      </c>
      <c r="B184" s="33" t="s">
        <v>68</v>
      </c>
      <c r="C184" s="31" t="s">
        <v>70</v>
      </c>
      <c r="D184" s="30" t="s">
        <v>5</v>
      </c>
      <c r="E184" s="24">
        <v>30321.6</v>
      </c>
      <c r="F184" s="24">
        <v>0</v>
      </c>
      <c r="G184" s="24">
        <v>31529.1</v>
      </c>
      <c r="H184" s="24">
        <v>0</v>
      </c>
      <c r="I184" s="24">
        <v>31541.7</v>
      </c>
      <c r="J184" s="24">
        <v>0</v>
      </c>
    </row>
    <row r="185" spans="1:10" ht="15.75">
      <c r="A185" s="7" t="s">
        <v>16</v>
      </c>
      <c r="B185" s="7"/>
      <c r="C185" s="6"/>
      <c r="D185" s="13"/>
      <c r="E185" s="28">
        <f aca="true" t="shared" si="47" ref="E185:J185">SUM(E184)</f>
        <v>30321.6</v>
      </c>
      <c r="F185" s="28">
        <f t="shared" si="47"/>
        <v>0</v>
      </c>
      <c r="G185" s="28">
        <f t="shared" si="47"/>
        <v>31529.1</v>
      </c>
      <c r="H185" s="28">
        <f t="shared" si="47"/>
        <v>0</v>
      </c>
      <c r="I185" s="28">
        <f t="shared" si="47"/>
        <v>31541.7</v>
      </c>
      <c r="J185" s="28">
        <f t="shared" si="47"/>
        <v>0</v>
      </c>
    </row>
    <row r="186" spans="1:10" ht="63" customHeight="1">
      <c r="A186" s="16" t="s">
        <v>72</v>
      </c>
      <c r="B186" s="33" t="s">
        <v>68</v>
      </c>
      <c r="C186" s="46" t="s">
        <v>73</v>
      </c>
      <c r="D186" s="25">
        <v>5225700</v>
      </c>
      <c r="E186" s="24">
        <v>467166.4</v>
      </c>
      <c r="F186" s="24">
        <v>0</v>
      </c>
      <c r="G186" s="24">
        <v>471877.1</v>
      </c>
      <c r="H186" s="24">
        <v>0</v>
      </c>
      <c r="I186" s="24">
        <v>476605.8</v>
      </c>
      <c r="J186" s="24">
        <v>0</v>
      </c>
    </row>
    <row r="187" spans="1:10" ht="33" customHeight="1">
      <c r="A187" s="16" t="s">
        <v>74</v>
      </c>
      <c r="B187" s="33" t="s">
        <v>68</v>
      </c>
      <c r="C187" s="46" t="s">
        <v>75</v>
      </c>
      <c r="D187" s="25">
        <v>5226800</v>
      </c>
      <c r="E187" s="24">
        <f>22244.6+E188+E189+E190+E191+E192+E193</f>
        <v>95690.1</v>
      </c>
      <c r="F187" s="24">
        <f>SUM(F188:F193)</f>
        <v>73445.5</v>
      </c>
      <c r="G187" s="24">
        <v>0</v>
      </c>
      <c r="H187" s="24">
        <v>0</v>
      </c>
      <c r="I187" s="24">
        <v>0</v>
      </c>
      <c r="J187" s="24">
        <v>0</v>
      </c>
    </row>
    <row r="188" spans="1:10" ht="33" customHeight="1">
      <c r="A188" s="53" t="s">
        <v>281</v>
      </c>
      <c r="B188" s="33" t="s">
        <v>56</v>
      </c>
      <c r="C188" s="46"/>
      <c r="D188" s="25"/>
      <c r="E188" s="24">
        <v>20000</v>
      </c>
      <c r="F188" s="24">
        <v>20000</v>
      </c>
      <c r="G188" s="24">
        <v>0</v>
      </c>
      <c r="H188" s="24">
        <v>0</v>
      </c>
      <c r="I188" s="24">
        <v>0</v>
      </c>
      <c r="J188" s="24">
        <v>0</v>
      </c>
    </row>
    <row r="189" spans="1:10" ht="32.25" customHeight="1">
      <c r="A189" s="53" t="s">
        <v>221</v>
      </c>
      <c r="B189" s="33" t="s">
        <v>56</v>
      </c>
      <c r="C189" s="46"/>
      <c r="D189" s="25"/>
      <c r="E189" s="24">
        <v>30000</v>
      </c>
      <c r="F189" s="24">
        <v>30000</v>
      </c>
      <c r="G189" s="24">
        <v>0</v>
      </c>
      <c r="H189" s="24">
        <v>0</v>
      </c>
      <c r="I189" s="24">
        <v>0</v>
      </c>
      <c r="J189" s="24">
        <v>0</v>
      </c>
    </row>
    <row r="190" spans="1:10" ht="19.5" customHeight="1">
      <c r="A190" s="53" t="s">
        <v>223</v>
      </c>
      <c r="B190" s="33" t="s">
        <v>117</v>
      </c>
      <c r="C190" s="46"/>
      <c r="D190" s="25"/>
      <c r="E190" s="24">
        <v>5165</v>
      </c>
      <c r="F190" s="24">
        <v>5165</v>
      </c>
      <c r="G190" s="24">
        <v>0</v>
      </c>
      <c r="H190" s="24">
        <v>0</v>
      </c>
      <c r="I190" s="24">
        <v>0</v>
      </c>
      <c r="J190" s="24">
        <v>0</v>
      </c>
    </row>
    <row r="191" spans="1:10" ht="18" customHeight="1">
      <c r="A191" s="53" t="s">
        <v>224</v>
      </c>
      <c r="B191" s="33" t="s">
        <v>117</v>
      </c>
      <c r="C191" s="46"/>
      <c r="D191" s="25"/>
      <c r="E191" s="24">
        <v>4165</v>
      </c>
      <c r="F191" s="24">
        <v>4165</v>
      </c>
      <c r="G191" s="24">
        <v>0</v>
      </c>
      <c r="H191" s="24">
        <v>0</v>
      </c>
      <c r="I191" s="24">
        <v>0</v>
      </c>
      <c r="J191" s="24">
        <v>0</v>
      </c>
    </row>
    <row r="192" spans="1:10" ht="33.75" customHeight="1">
      <c r="A192" s="53" t="s">
        <v>253</v>
      </c>
      <c r="B192" s="33" t="s">
        <v>9</v>
      </c>
      <c r="C192" s="46"/>
      <c r="D192" s="25"/>
      <c r="E192" s="24">
        <v>5631.2</v>
      </c>
      <c r="F192" s="24">
        <v>5631.2</v>
      </c>
      <c r="G192" s="24">
        <v>0</v>
      </c>
      <c r="H192" s="24">
        <v>0</v>
      </c>
      <c r="I192" s="24">
        <v>0</v>
      </c>
      <c r="J192" s="24">
        <v>0</v>
      </c>
    </row>
    <row r="193" spans="1:10" ht="37.5" customHeight="1">
      <c r="A193" s="53" t="s">
        <v>254</v>
      </c>
      <c r="B193" s="33" t="s">
        <v>9</v>
      </c>
      <c r="C193" s="46"/>
      <c r="D193" s="25"/>
      <c r="E193" s="24">
        <v>8484.3</v>
      </c>
      <c r="F193" s="24">
        <v>8484.3</v>
      </c>
      <c r="G193" s="24">
        <v>0</v>
      </c>
      <c r="H193" s="24">
        <v>0</v>
      </c>
      <c r="I193" s="24">
        <v>0</v>
      </c>
      <c r="J193" s="24">
        <v>0</v>
      </c>
    </row>
    <row r="194" spans="1:10" ht="18.75" customHeight="1">
      <c r="A194" s="23" t="s">
        <v>8</v>
      </c>
      <c r="B194" s="8"/>
      <c r="C194" s="6"/>
      <c r="D194" s="13"/>
      <c r="E194" s="26">
        <f aca="true" t="shared" si="48" ref="E194:J194">SUM(E186:E187)</f>
        <v>562856.5</v>
      </c>
      <c r="F194" s="26">
        <f t="shared" si="48"/>
        <v>73445.5</v>
      </c>
      <c r="G194" s="26">
        <f t="shared" si="48"/>
        <v>471877.1</v>
      </c>
      <c r="H194" s="26">
        <f t="shared" si="48"/>
        <v>0</v>
      </c>
      <c r="I194" s="26">
        <f t="shared" si="48"/>
        <v>476605.8</v>
      </c>
      <c r="J194" s="26">
        <f t="shared" si="48"/>
        <v>0</v>
      </c>
    </row>
    <row r="195" spans="1:10" ht="55.5" customHeight="1">
      <c r="A195" s="18" t="s">
        <v>80</v>
      </c>
      <c r="B195" s="34" t="s">
        <v>81</v>
      </c>
      <c r="C195" s="21" t="s">
        <v>82</v>
      </c>
      <c r="D195" s="20" t="s">
        <v>5</v>
      </c>
      <c r="E195" s="22">
        <f aca="true" t="shared" si="49" ref="E195:J195">E196</f>
        <v>143815.9</v>
      </c>
      <c r="F195" s="22">
        <f t="shared" si="49"/>
        <v>0</v>
      </c>
      <c r="G195" s="22">
        <f t="shared" si="49"/>
        <v>149370.3</v>
      </c>
      <c r="H195" s="22">
        <f t="shared" si="49"/>
        <v>0</v>
      </c>
      <c r="I195" s="22">
        <f t="shared" si="49"/>
        <v>150168.8</v>
      </c>
      <c r="J195" s="22">
        <f t="shared" si="49"/>
        <v>0</v>
      </c>
    </row>
    <row r="196" spans="1:10" ht="15.75">
      <c r="A196" s="4" t="s">
        <v>6</v>
      </c>
      <c r="B196" s="4"/>
      <c r="C196" s="5"/>
      <c r="D196" s="12"/>
      <c r="E196" s="17">
        <f aca="true" t="shared" si="50" ref="E196:J196">E199+E202</f>
        <v>143815.9</v>
      </c>
      <c r="F196" s="17">
        <f t="shared" si="50"/>
        <v>0</v>
      </c>
      <c r="G196" s="17">
        <f t="shared" si="50"/>
        <v>149370.3</v>
      </c>
      <c r="H196" s="17">
        <f t="shared" si="50"/>
        <v>0</v>
      </c>
      <c r="I196" s="17">
        <f t="shared" si="50"/>
        <v>150168.8</v>
      </c>
      <c r="J196" s="17">
        <f t="shared" si="50"/>
        <v>0</v>
      </c>
    </row>
    <row r="197" spans="1:10" s="9" customFormat="1" ht="47.25">
      <c r="A197" s="16" t="s">
        <v>83</v>
      </c>
      <c r="B197" s="33" t="s">
        <v>81</v>
      </c>
      <c r="C197" s="31" t="s">
        <v>82</v>
      </c>
      <c r="D197" s="30" t="s">
        <v>5</v>
      </c>
      <c r="E197" s="24">
        <f>83914.8+22088.2+2031.5</f>
        <v>108034.5</v>
      </c>
      <c r="F197" s="24">
        <v>0</v>
      </c>
      <c r="G197" s="24">
        <f>87284.7+22954.2+2109.3</f>
        <v>112348.2</v>
      </c>
      <c r="H197" s="24">
        <v>0</v>
      </c>
      <c r="I197" s="24">
        <f>87658.8+23020.1+2110.2</f>
        <v>112789.09999999999</v>
      </c>
      <c r="J197" s="24">
        <v>0</v>
      </c>
    </row>
    <row r="198" spans="1:10" ht="31.5">
      <c r="A198" s="16" t="s">
        <v>112</v>
      </c>
      <c r="B198" s="33" t="s">
        <v>81</v>
      </c>
      <c r="C198" s="31" t="s">
        <v>82</v>
      </c>
      <c r="D198" s="30" t="s">
        <v>5</v>
      </c>
      <c r="E198" s="24">
        <f>5088.6+22516</f>
        <v>27604.6</v>
      </c>
      <c r="F198" s="24">
        <v>0</v>
      </c>
      <c r="G198" s="24">
        <f>5298.7+23452</f>
        <v>28750.7</v>
      </c>
      <c r="H198" s="24">
        <v>0</v>
      </c>
      <c r="I198" s="24">
        <f>5311.7+23713.9</f>
        <v>29025.600000000002</v>
      </c>
      <c r="J198" s="24">
        <v>0</v>
      </c>
    </row>
    <row r="199" spans="1:10" ht="31.5">
      <c r="A199" s="7" t="s">
        <v>7</v>
      </c>
      <c r="B199" s="7"/>
      <c r="C199" s="6"/>
      <c r="D199" s="13"/>
      <c r="E199" s="28">
        <f aca="true" t="shared" si="51" ref="E199:J199">SUM(E197:E198)</f>
        <v>135639.1</v>
      </c>
      <c r="F199" s="28">
        <f t="shared" si="51"/>
        <v>0</v>
      </c>
      <c r="G199" s="28">
        <f t="shared" si="51"/>
        <v>141098.9</v>
      </c>
      <c r="H199" s="28">
        <f t="shared" si="51"/>
        <v>0</v>
      </c>
      <c r="I199" s="28">
        <f t="shared" si="51"/>
        <v>141814.69999999998</v>
      </c>
      <c r="J199" s="28">
        <f t="shared" si="51"/>
        <v>0</v>
      </c>
    </row>
    <row r="200" spans="1:10" ht="63">
      <c r="A200" s="16" t="s">
        <v>84</v>
      </c>
      <c r="B200" s="33" t="s">
        <v>81</v>
      </c>
      <c r="C200" s="46" t="s">
        <v>85</v>
      </c>
      <c r="D200" s="25">
        <v>5225900</v>
      </c>
      <c r="E200" s="24">
        <f>4104.4+3711.8</f>
        <v>7816.2</v>
      </c>
      <c r="F200" s="24">
        <v>0</v>
      </c>
      <c r="G200" s="24">
        <f>4142.8+3746.5</f>
        <v>7889.3</v>
      </c>
      <c r="H200" s="24">
        <v>0</v>
      </c>
      <c r="I200" s="24">
        <f>4184.2+3784</f>
        <v>7968.2</v>
      </c>
      <c r="J200" s="24">
        <v>0</v>
      </c>
    </row>
    <row r="201" spans="1:10" ht="31.5">
      <c r="A201" s="16" t="s">
        <v>86</v>
      </c>
      <c r="B201" s="33" t="s">
        <v>45</v>
      </c>
      <c r="C201" s="46" t="s">
        <v>87</v>
      </c>
      <c r="D201" s="25">
        <v>5228100</v>
      </c>
      <c r="E201" s="24">
        <v>360.6</v>
      </c>
      <c r="F201" s="24">
        <v>0</v>
      </c>
      <c r="G201" s="24">
        <v>382.1</v>
      </c>
      <c r="H201" s="24">
        <v>0</v>
      </c>
      <c r="I201" s="24">
        <v>385.9</v>
      </c>
      <c r="J201" s="24">
        <v>0</v>
      </c>
    </row>
    <row r="202" spans="1:10" ht="16.5" customHeight="1">
      <c r="A202" s="23" t="s">
        <v>8</v>
      </c>
      <c r="B202" s="8"/>
      <c r="C202" s="6"/>
      <c r="D202" s="13"/>
      <c r="E202" s="26">
        <f aca="true" t="shared" si="52" ref="E202:J202">SUM(E200:E201)</f>
        <v>8176.8</v>
      </c>
      <c r="F202" s="26">
        <f t="shared" si="52"/>
        <v>0</v>
      </c>
      <c r="G202" s="26">
        <f t="shared" si="52"/>
        <v>8271.4</v>
      </c>
      <c r="H202" s="26">
        <f t="shared" si="52"/>
        <v>0</v>
      </c>
      <c r="I202" s="26">
        <f t="shared" si="52"/>
        <v>8354.1</v>
      </c>
      <c r="J202" s="26">
        <f t="shared" si="52"/>
        <v>0</v>
      </c>
    </row>
    <row r="203" spans="1:10" ht="56.25">
      <c r="A203" s="18" t="s">
        <v>88</v>
      </c>
      <c r="B203" s="29" t="s">
        <v>89</v>
      </c>
      <c r="C203" s="21" t="s">
        <v>90</v>
      </c>
      <c r="D203" s="20" t="s">
        <v>5</v>
      </c>
      <c r="E203" s="22">
        <f aca="true" t="shared" si="53" ref="E203:J203">E204</f>
        <v>133796</v>
      </c>
      <c r="F203" s="22">
        <f t="shared" si="53"/>
        <v>0</v>
      </c>
      <c r="G203" s="22">
        <f t="shared" si="53"/>
        <v>113304.5</v>
      </c>
      <c r="H203" s="22">
        <f t="shared" si="53"/>
        <v>0</v>
      </c>
      <c r="I203" s="22">
        <f t="shared" si="53"/>
        <v>114123.59999999999</v>
      </c>
      <c r="J203" s="22">
        <f t="shared" si="53"/>
        <v>0</v>
      </c>
    </row>
    <row r="204" spans="1:10" ht="15.75">
      <c r="A204" s="4" t="s">
        <v>6</v>
      </c>
      <c r="B204" s="4"/>
      <c r="C204" s="5"/>
      <c r="D204" s="12"/>
      <c r="E204" s="17">
        <f aca="true" t="shared" si="54" ref="E204:J204">E206+E213</f>
        <v>133796</v>
      </c>
      <c r="F204" s="17">
        <f t="shared" si="54"/>
        <v>0</v>
      </c>
      <c r="G204" s="17">
        <f t="shared" si="54"/>
        <v>113304.5</v>
      </c>
      <c r="H204" s="17">
        <f t="shared" si="54"/>
        <v>0</v>
      </c>
      <c r="I204" s="17">
        <f t="shared" si="54"/>
        <v>114123.59999999999</v>
      </c>
      <c r="J204" s="17">
        <f t="shared" si="54"/>
        <v>0</v>
      </c>
    </row>
    <row r="205" spans="1:10" ht="31.5">
      <c r="A205" s="16" t="s">
        <v>91</v>
      </c>
      <c r="B205" s="33" t="s">
        <v>89</v>
      </c>
      <c r="C205" s="31" t="s">
        <v>90</v>
      </c>
      <c r="D205" s="30" t="s">
        <v>5</v>
      </c>
      <c r="E205" s="24">
        <v>108982.7</v>
      </c>
      <c r="F205" s="24">
        <v>0</v>
      </c>
      <c r="G205" s="24">
        <v>113182.8</v>
      </c>
      <c r="H205" s="24">
        <v>0</v>
      </c>
      <c r="I205" s="24">
        <v>114000.7</v>
      </c>
      <c r="J205" s="24">
        <v>0</v>
      </c>
    </row>
    <row r="206" spans="1:10" ht="31.5">
      <c r="A206" s="7" t="s">
        <v>7</v>
      </c>
      <c r="B206" s="7"/>
      <c r="C206" s="6"/>
      <c r="D206" s="13"/>
      <c r="E206" s="28">
        <f aca="true" t="shared" si="55" ref="E206:J206">SUM(E205:E205)</f>
        <v>108982.7</v>
      </c>
      <c r="F206" s="28">
        <f t="shared" si="55"/>
        <v>0</v>
      </c>
      <c r="G206" s="28">
        <f t="shared" si="55"/>
        <v>113182.8</v>
      </c>
      <c r="H206" s="28">
        <f t="shared" si="55"/>
        <v>0</v>
      </c>
      <c r="I206" s="28">
        <f t="shared" si="55"/>
        <v>114000.7</v>
      </c>
      <c r="J206" s="28">
        <f t="shared" si="55"/>
        <v>0</v>
      </c>
    </row>
    <row r="207" spans="1:10" ht="31.5">
      <c r="A207" s="16" t="s">
        <v>92</v>
      </c>
      <c r="B207" s="33" t="s">
        <v>93</v>
      </c>
      <c r="C207" s="46" t="s">
        <v>94</v>
      </c>
      <c r="D207" s="25"/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</row>
    <row r="208" spans="1:10" ht="66.75" customHeight="1">
      <c r="A208" s="50" t="s">
        <v>209</v>
      </c>
      <c r="B208" s="33" t="s">
        <v>66</v>
      </c>
      <c r="C208" s="46" t="s">
        <v>95</v>
      </c>
      <c r="D208" s="25">
        <v>5224700</v>
      </c>
      <c r="E208" s="24">
        <v>1317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</row>
    <row r="209" spans="1:10" ht="47.25">
      <c r="A209" s="16" t="s">
        <v>96</v>
      </c>
      <c r="B209" s="33" t="s">
        <v>93</v>
      </c>
      <c r="C209" s="46" t="s">
        <v>97</v>
      </c>
      <c r="D209" s="25">
        <v>5228800</v>
      </c>
      <c r="E209" s="24">
        <v>23377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</row>
    <row r="210" spans="1:10" ht="47.25">
      <c r="A210" s="16" t="s">
        <v>98</v>
      </c>
      <c r="B210" s="33" t="s">
        <v>89</v>
      </c>
      <c r="C210" s="46" t="s">
        <v>99</v>
      </c>
      <c r="D210" s="25">
        <v>5228600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</row>
    <row r="211" spans="1:10" ht="31.5">
      <c r="A211" s="16" t="s">
        <v>100</v>
      </c>
      <c r="B211" s="33" t="s">
        <v>89</v>
      </c>
      <c r="C211" s="46" t="s">
        <v>101</v>
      </c>
      <c r="D211" s="25">
        <v>5226200</v>
      </c>
      <c r="E211" s="24">
        <v>119.3</v>
      </c>
      <c r="F211" s="24">
        <v>0</v>
      </c>
      <c r="G211" s="24">
        <v>121.7</v>
      </c>
      <c r="H211" s="24">
        <v>0</v>
      </c>
      <c r="I211" s="24">
        <v>122.9</v>
      </c>
      <c r="J211" s="24">
        <v>0</v>
      </c>
    </row>
    <row r="212" spans="1:10" ht="31.5">
      <c r="A212" s="16" t="s">
        <v>102</v>
      </c>
      <c r="B212" s="33" t="s">
        <v>274</v>
      </c>
      <c r="C212" s="46" t="s">
        <v>103</v>
      </c>
      <c r="D212" s="25">
        <v>5229500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</row>
    <row r="213" spans="1:10" ht="16.5" customHeight="1">
      <c r="A213" s="23" t="s">
        <v>8</v>
      </c>
      <c r="B213" s="8"/>
      <c r="C213" s="6"/>
      <c r="D213" s="13"/>
      <c r="E213" s="26">
        <f aca="true" t="shared" si="56" ref="E213:J213">SUM(E207:E212)</f>
        <v>24813.3</v>
      </c>
      <c r="F213" s="26">
        <f t="shared" si="56"/>
        <v>0</v>
      </c>
      <c r="G213" s="26">
        <f t="shared" si="56"/>
        <v>121.7</v>
      </c>
      <c r="H213" s="26">
        <f t="shared" si="56"/>
        <v>0</v>
      </c>
      <c r="I213" s="26">
        <f t="shared" si="56"/>
        <v>122.9</v>
      </c>
      <c r="J213" s="26">
        <f t="shared" si="56"/>
        <v>0</v>
      </c>
    </row>
    <row r="214" spans="1:10" ht="39" customHeight="1">
      <c r="A214" s="18" t="s">
        <v>106</v>
      </c>
      <c r="B214" s="19" t="s">
        <v>104</v>
      </c>
      <c r="C214" s="21" t="s">
        <v>107</v>
      </c>
      <c r="D214" s="20" t="s">
        <v>5</v>
      </c>
      <c r="E214" s="22">
        <f aca="true" t="shared" si="57" ref="E214:J214">E215</f>
        <v>223802.9</v>
      </c>
      <c r="F214" s="22">
        <f t="shared" si="57"/>
        <v>0</v>
      </c>
      <c r="G214" s="22">
        <f t="shared" si="57"/>
        <v>230706.4</v>
      </c>
      <c r="H214" s="22">
        <f t="shared" si="57"/>
        <v>0</v>
      </c>
      <c r="I214" s="22">
        <f t="shared" si="57"/>
        <v>232235</v>
      </c>
      <c r="J214" s="22">
        <f t="shared" si="57"/>
        <v>0</v>
      </c>
    </row>
    <row r="215" spans="1:10" ht="15.75">
      <c r="A215" s="4" t="s">
        <v>6</v>
      </c>
      <c r="B215" s="4"/>
      <c r="C215" s="5"/>
      <c r="D215" s="12"/>
      <c r="E215" s="17">
        <f aca="true" t="shared" si="58" ref="E215:J215">SUM(E216:E217)</f>
        <v>223802.9</v>
      </c>
      <c r="F215" s="17">
        <f t="shared" si="58"/>
        <v>0</v>
      </c>
      <c r="G215" s="17">
        <f t="shared" si="58"/>
        <v>230706.4</v>
      </c>
      <c r="H215" s="17">
        <f t="shared" si="58"/>
        <v>0</v>
      </c>
      <c r="I215" s="17">
        <f t="shared" si="58"/>
        <v>232235</v>
      </c>
      <c r="J215" s="17">
        <f t="shared" si="58"/>
        <v>0</v>
      </c>
    </row>
    <row r="216" spans="1:10" ht="31.5">
      <c r="A216" s="16" t="s">
        <v>108</v>
      </c>
      <c r="B216" s="31" t="s">
        <v>104</v>
      </c>
      <c r="C216" s="31" t="s">
        <v>107</v>
      </c>
      <c r="D216" s="30" t="s">
        <v>5</v>
      </c>
      <c r="E216" s="24">
        <v>83520.4</v>
      </c>
      <c r="F216" s="24">
        <v>0</v>
      </c>
      <c r="G216" s="24">
        <v>84936.5</v>
      </c>
      <c r="H216" s="24">
        <v>0</v>
      </c>
      <c r="I216" s="24">
        <v>85742.1</v>
      </c>
      <c r="J216" s="24">
        <v>0</v>
      </c>
    </row>
    <row r="217" spans="1:10" ht="31.5">
      <c r="A217" s="16" t="s">
        <v>112</v>
      </c>
      <c r="B217" s="31" t="s">
        <v>104</v>
      </c>
      <c r="C217" s="31" t="s">
        <v>107</v>
      </c>
      <c r="D217" s="30" t="s">
        <v>5</v>
      </c>
      <c r="E217" s="24">
        <v>140282.5</v>
      </c>
      <c r="F217" s="24">
        <v>0</v>
      </c>
      <c r="G217" s="24">
        <v>145769.9</v>
      </c>
      <c r="H217" s="24">
        <v>0</v>
      </c>
      <c r="I217" s="24">
        <v>146492.9</v>
      </c>
      <c r="J217" s="24">
        <v>0</v>
      </c>
    </row>
    <row r="218" spans="1:10" ht="31.5">
      <c r="A218" s="7" t="s">
        <v>7</v>
      </c>
      <c r="B218" s="7"/>
      <c r="C218" s="6"/>
      <c r="D218" s="13"/>
      <c r="E218" s="28">
        <f aca="true" t="shared" si="59" ref="E218:J218">SUM(E216:E217)</f>
        <v>223802.9</v>
      </c>
      <c r="F218" s="28">
        <f t="shared" si="59"/>
        <v>0</v>
      </c>
      <c r="G218" s="28">
        <f t="shared" si="59"/>
        <v>230706.4</v>
      </c>
      <c r="H218" s="28">
        <f t="shared" si="59"/>
        <v>0</v>
      </c>
      <c r="I218" s="28">
        <f t="shared" si="59"/>
        <v>232235</v>
      </c>
      <c r="J218" s="28">
        <f t="shared" si="59"/>
        <v>0</v>
      </c>
    </row>
    <row r="219" spans="1:10" ht="56.25">
      <c r="A219" s="18" t="s">
        <v>199</v>
      </c>
      <c r="B219" s="34" t="s">
        <v>109</v>
      </c>
      <c r="C219" s="21" t="s">
        <v>110</v>
      </c>
      <c r="D219" s="20" t="s">
        <v>5</v>
      </c>
      <c r="E219" s="22">
        <f aca="true" t="shared" si="60" ref="E219:J219">E220</f>
        <v>2730691.9</v>
      </c>
      <c r="F219" s="22">
        <f t="shared" si="60"/>
        <v>0</v>
      </c>
      <c r="G219" s="22">
        <f t="shared" si="60"/>
        <v>2119242.9</v>
      </c>
      <c r="H219" s="22">
        <f t="shared" si="60"/>
        <v>0</v>
      </c>
      <c r="I219" s="22">
        <f t="shared" si="60"/>
        <v>1985652.0000000002</v>
      </c>
      <c r="J219" s="22">
        <f t="shared" si="60"/>
        <v>0</v>
      </c>
    </row>
    <row r="220" spans="1:10" ht="15.75">
      <c r="A220" s="4" t="s">
        <v>6</v>
      </c>
      <c r="B220" s="4"/>
      <c r="C220" s="5"/>
      <c r="D220" s="12"/>
      <c r="E220" s="17">
        <f aca="true" t="shared" si="61" ref="E220:J220">E223+E225</f>
        <v>2730691.9</v>
      </c>
      <c r="F220" s="17">
        <f t="shared" si="61"/>
        <v>0</v>
      </c>
      <c r="G220" s="17">
        <f t="shared" si="61"/>
        <v>2119242.9</v>
      </c>
      <c r="H220" s="17">
        <f t="shared" si="61"/>
        <v>0</v>
      </c>
      <c r="I220" s="17">
        <f t="shared" si="61"/>
        <v>1985652.0000000002</v>
      </c>
      <c r="J220" s="17">
        <f t="shared" si="61"/>
        <v>0</v>
      </c>
    </row>
    <row r="221" spans="1:10" ht="47.25">
      <c r="A221" s="16" t="s">
        <v>111</v>
      </c>
      <c r="B221" s="33" t="s">
        <v>109</v>
      </c>
      <c r="C221" s="31" t="s">
        <v>110</v>
      </c>
      <c r="D221" s="48" t="s">
        <v>5</v>
      </c>
      <c r="E221" s="24">
        <f>19200+1163761.3+1402904.2</f>
        <v>2585865.5</v>
      </c>
      <c r="F221" s="24">
        <v>0</v>
      </c>
      <c r="G221" s="24">
        <f>20000+1220574.7+734660.3</f>
        <v>1975235</v>
      </c>
      <c r="H221" s="24">
        <v>0</v>
      </c>
      <c r="I221" s="24">
        <f>20200+1144838+676231.1</f>
        <v>1841269.1</v>
      </c>
      <c r="J221" s="24">
        <v>0</v>
      </c>
    </row>
    <row r="222" spans="1:10" ht="31.5">
      <c r="A222" s="16" t="s">
        <v>112</v>
      </c>
      <c r="B222" s="33" t="s">
        <v>109</v>
      </c>
      <c r="C222" s="31" t="s">
        <v>110</v>
      </c>
      <c r="D222" s="48" t="s">
        <v>5</v>
      </c>
      <c r="E222" s="24">
        <f>104759.1+25157.5</f>
        <v>129916.6</v>
      </c>
      <c r="F222" s="24">
        <v>0</v>
      </c>
      <c r="G222" s="24">
        <f>108240.2+26155.3</f>
        <v>134395.5</v>
      </c>
      <c r="H222" s="24">
        <v>0</v>
      </c>
      <c r="I222" s="24">
        <f>108506.8+26167.5</f>
        <v>134674.3</v>
      </c>
      <c r="J222" s="24">
        <v>0</v>
      </c>
    </row>
    <row r="223" spans="1:10" ht="31.5">
      <c r="A223" s="7" t="s">
        <v>7</v>
      </c>
      <c r="B223" s="7"/>
      <c r="C223" s="6"/>
      <c r="D223" s="13"/>
      <c r="E223" s="28">
        <f aca="true" t="shared" si="62" ref="E223:J223">SUM(E221:E222)</f>
        <v>2715782.1</v>
      </c>
      <c r="F223" s="28">
        <f t="shared" si="62"/>
        <v>0</v>
      </c>
      <c r="G223" s="28">
        <f t="shared" si="62"/>
        <v>2109630.5</v>
      </c>
      <c r="H223" s="28">
        <f t="shared" si="62"/>
        <v>0</v>
      </c>
      <c r="I223" s="28">
        <f t="shared" si="62"/>
        <v>1975943.4000000001</v>
      </c>
      <c r="J223" s="28">
        <f t="shared" si="62"/>
        <v>0</v>
      </c>
    </row>
    <row r="224" spans="1:10" ht="32.25" customHeight="1">
      <c r="A224" s="16" t="s">
        <v>114</v>
      </c>
      <c r="B224" s="33" t="s">
        <v>113</v>
      </c>
      <c r="C224" s="51" t="s">
        <v>115</v>
      </c>
      <c r="D224" s="25">
        <v>5229200</v>
      </c>
      <c r="E224" s="24">
        <f>152.1+2603.2+1532.9+9808.8+812.8</f>
        <v>14909.8</v>
      </c>
      <c r="F224" s="24">
        <v>0</v>
      </c>
      <c r="G224" s="24">
        <f>161.2+2655.3+1556.9+4493.4+745.6</f>
        <v>9612.4</v>
      </c>
      <c r="H224" s="24">
        <v>0</v>
      </c>
      <c r="I224" s="24">
        <f>162.8+2681.9+1572.5+4538.3+753.1</f>
        <v>9708.6</v>
      </c>
      <c r="J224" s="24">
        <v>0</v>
      </c>
    </row>
    <row r="225" spans="1:10" ht="15" customHeight="1">
      <c r="A225" s="23" t="s">
        <v>8</v>
      </c>
      <c r="B225" s="8"/>
      <c r="C225" s="6"/>
      <c r="D225" s="13"/>
      <c r="E225" s="26">
        <f aca="true" t="shared" si="63" ref="E225:J225">SUM(E224)</f>
        <v>14909.8</v>
      </c>
      <c r="F225" s="26">
        <f t="shared" si="63"/>
        <v>0</v>
      </c>
      <c r="G225" s="26">
        <f t="shared" si="63"/>
        <v>9612.4</v>
      </c>
      <c r="H225" s="26">
        <f t="shared" si="63"/>
        <v>0</v>
      </c>
      <c r="I225" s="26">
        <f t="shared" si="63"/>
        <v>9708.6</v>
      </c>
      <c r="J225" s="26">
        <f t="shared" si="63"/>
        <v>0</v>
      </c>
    </row>
    <row r="226" spans="1:10" ht="31.5">
      <c r="A226" s="37" t="s">
        <v>284</v>
      </c>
      <c r="B226" s="38"/>
      <c r="C226" s="38"/>
      <c r="D226" s="38"/>
      <c r="E226" s="47">
        <f aca="true" t="shared" si="64" ref="E226:J226">E8+E36+E59+E94+E102+E117+E129+E158+E182+E195+E203+E214+E219+E140</f>
        <v>23544335.199999996</v>
      </c>
      <c r="F226" s="47">
        <f t="shared" si="64"/>
        <v>1813444.1999999997</v>
      </c>
      <c r="G226" s="47">
        <f t="shared" si="64"/>
        <v>22979034.299999997</v>
      </c>
      <c r="H226" s="47">
        <f t="shared" si="64"/>
        <v>1706204.7</v>
      </c>
      <c r="I226" s="47">
        <f t="shared" si="64"/>
        <v>24365551.500000004</v>
      </c>
      <c r="J226" s="47">
        <f t="shared" si="64"/>
        <v>1628027</v>
      </c>
    </row>
    <row r="227" spans="1:10" ht="35.25" customHeight="1">
      <c r="A227" s="60" t="s">
        <v>206</v>
      </c>
      <c r="B227" s="31" t="s">
        <v>31</v>
      </c>
      <c r="C227" s="46" t="s">
        <v>201</v>
      </c>
      <c r="D227" s="25">
        <v>5229600</v>
      </c>
      <c r="E227" s="24">
        <v>1855</v>
      </c>
      <c r="F227" s="24">
        <v>0</v>
      </c>
      <c r="G227" s="24">
        <v>1655</v>
      </c>
      <c r="H227" s="24">
        <v>0</v>
      </c>
      <c r="I227" s="24">
        <v>1655</v>
      </c>
      <c r="J227" s="24">
        <v>0</v>
      </c>
    </row>
    <row r="228" spans="1:10" ht="31.5">
      <c r="A228" s="61" t="s">
        <v>162</v>
      </c>
      <c r="B228" s="33" t="s">
        <v>66</v>
      </c>
      <c r="C228" s="31" t="s">
        <v>163</v>
      </c>
      <c r="D228" s="25">
        <v>5229400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</row>
    <row r="229" spans="1:10" ht="31.5">
      <c r="A229" s="60" t="s">
        <v>202</v>
      </c>
      <c r="B229" s="33" t="s">
        <v>56</v>
      </c>
      <c r="C229" s="46" t="s">
        <v>203</v>
      </c>
      <c r="D229" s="25">
        <v>5227200</v>
      </c>
      <c r="E229" s="24">
        <v>5925</v>
      </c>
      <c r="F229" s="24">
        <v>0</v>
      </c>
      <c r="G229" s="24">
        <v>5949</v>
      </c>
      <c r="H229" s="24">
        <v>0</v>
      </c>
      <c r="I229" s="24">
        <v>5973</v>
      </c>
      <c r="J229" s="24">
        <v>0</v>
      </c>
    </row>
    <row r="230" spans="1:10" ht="63">
      <c r="A230" s="60" t="s">
        <v>210</v>
      </c>
      <c r="B230" s="31" t="s">
        <v>56</v>
      </c>
      <c r="C230" s="62" t="s">
        <v>213</v>
      </c>
      <c r="D230" s="25"/>
      <c r="E230" s="63">
        <v>7560.9</v>
      </c>
      <c r="F230" s="63">
        <v>0</v>
      </c>
      <c r="G230" s="63">
        <v>7712.1</v>
      </c>
      <c r="H230" s="63">
        <v>0</v>
      </c>
      <c r="I230" s="63">
        <v>8020.6</v>
      </c>
      <c r="J230" s="63">
        <v>0</v>
      </c>
    </row>
    <row r="231" spans="1:10" ht="25.5">
      <c r="A231" s="39" t="s">
        <v>141</v>
      </c>
      <c r="B231" s="40"/>
      <c r="C231" s="40"/>
      <c r="D231" s="40"/>
      <c r="E231" s="41">
        <f aca="true" t="shared" si="65" ref="E231:J231">E35+E58+E93+E101+E116+E128+E139+E181+E194+E202+E213+E228+E157+E225+E227+E229+E230</f>
        <v>3711038.8999999994</v>
      </c>
      <c r="F231" s="41">
        <f t="shared" si="65"/>
        <v>1759362.9999999998</v>
      </c>
      <c r="G231" s="41">
        <f t="shared" si="65"/>
        <v>3042782</v>
      </c>
      <c r="H231" s="41">
        <f t="shared" si="65"/>
        <v>1651892.1</v>
      </c>
      <c r="I231" s="41">
        <f t="shared" si="65"/>
        <v>2869794.1</v>
      </c>
      <c r="J231" s="41">
        <f t="shared" si="65"/>
        <v>1573708.6</v>
      </c>
    </row>
    <row r="232" spans="1:10" ht="15.75">
      <c r="A232" s="10" t="s">
        <v>197</v>
      </c>
      <c r="B232" s="10"/>
      <c r="C232" s="11"/>
      <c r="D232" s="14"/>
      <c r="E232" s="42">
        <f aca="true" t="shared" si="66" ref="E232:J232">SUM(E233:E239)</f>
        <v>176764.5</v>
      </c>
      <c r="F232" s="42">
        <f t="shared" si="66"/>
        <v>0</v>
      </c>
      <c r="G232" s="42">
        <f t="shared" si="66"/>
        <v>120159.9</v>
      </c>
      <c r="H232" s="42">
        <f t="shared" si="66"/>
        <v>0</v>
      </c>
      <c r="I232" s="42">
        <f t="shared" si="66"/>
        <v>110622.5</v>
      </c>
      <c r="J232" s="42">
        <f t="shared" si="66"/>
        <v>0</v>
      </c>
    </row>
    <row r="233" spans="1:10" ht="31.5">
      <c r="A233" s="61" t="s">
        <v>77</v>
      </c>
      <c r="B233" s="31" t="s">
        <v>45</v>
      </c>
      <c r="C233" s="25" t="s">
        <v>78</v>
      </c>
      <c r="D233" s="15"/>
      <c r="E233" s="63">
        <v>38933</v>
      </c>
      <c r="F233" s="63">
        <v>0</v>
      </c>
      <c r="G233" s="63">
        <v>35972.4</v>
      </c>
      <c r="H233" s="63">
        <v>0</v>
      </c>
      <c r="I233" s="63">
        <v>36007.2</v>
      </c>
      <c r="J233" s="63">
        <v>0</v>
      </c>
    </row>
    <row r="234" spans="1:10" ht="31.5">
      <c r="A234" s="61" t="s">
        <v>79</v>
      </c>
      <c r="B234" s="31" t="s">
        <v>45</v>
      </c>
      <c r="C234" s="25" t="s">
        <v>78</v>
      </c>
      <c r="D234" s="15"/>
      <c r="E234" s="63">
        <v>43731.5</v>
      </c>
      <c r="F234" s="63">
        <v>0</v>
      </c>
      <c r="G234" s="63">
        <v>45608.6</v>
      </c>
      <c r="H234" s="63">
        <v>0</v>
      </c>
      <c r="I234" s="63">
        <v>45683.5</v>
      </c>
      <c r="J234" s="63">
        <v>0</v>
      </c>
    </row>
    <row r="235" spans="1:10" ht="47.25">
      <c r="A235" s="60" t="s">
        <v>211</v>
      </c>
      <c r="B235" s="31" t="s">
        <v>56</v>
      </c>
      <c r="C235" s="25" t="s">
        <v>78</v>
      </c>
      <c r="D235" s="15"/>
      <c r="E235" s="63">
        <v>1241</v>
      </c>
      <c r="F235" s="63">
        <v>0</v>
      </c>
      <c r="G235" s="63">
        <v>1207.5</v>
      </c>
      <c r="H235" s="63">
        <v>0</v>
      </c>
      <c r="I235" s="63">
        <v>1312.5</v>
      </c>
      <c r="J235" s="63">
        <v>0</v>
      </c>
    </row>
    <row r="236" spans="1:10" ht="47.25">
      <c r="A236" s="61" t="s">
        <v>105</v>
      </c>
      <c r="B236" s="31" t="s">
        <v>104</v>
      </c>
      <c r="C236" s="25" t="s">
        <v>78</v>
      </c>
      <c r="D236" s="15"/>
      <c r="E236" s="63">
        <v>280.8</v>
      </c>
      <c r="F236" s="63">
        <v>0</v>
      </c>
      <c r="G236" s="63">
        <v>286.4</v>
      </c>
      <c r="H236" s="63">
        <v>0</v>
      </c>
      <c r="I236" s="63">
        <v>289.3</v>
      </c>
      <c r="J236" s="63">
        <v>0</v>
      </c>
    </row>
    <row r="237" spans="1:10" ht="31.5">
      <c r="A237" s="60" t="s">
        <v>200</v>
      </c>
      <c r="B237" s="46" t="s">
        <v>56</v>
      </c>
      <c r="C237" s="25" t="s">
        <v>78</v>
      </c>
      <c r="D237" s="15"/>
      <c r="E237" s="63">
        <v>708.2</v>
      </c>
      <c r="F237" s="63">
        <v>0</v>
      </c>
      <c r="G237" s="63">
        <v>0</v>
      </c>
      <c r="H237" s="63">
        <v>0</v>
      </c>
      <c r="I237" s="63">
        <v>0</v>
      </c>
      <c r="J237" s="63">
        <v>0</v>
      </c>
    </row>
    <row r="238" spans="1:10" ht="63">
      <c r="A238" s="60" t="s">
        <v>212</v>
      </c>
      <c r="B238" s="31" t="s">
        <v>56</v>
      </c>
      <c r="C238" s="25" t="s">
        <v>78</v>
      </c>
      <c r="D238" s="25"/>
      <c r="E238" s="63">
        <v>70000</v>
      </c>
      <c r="F238" s="63">
        <v>0</v>
      </c>
      <c r="G238" s="63">
        <v>10000</v>
      </c>
      <c r="H238" s="63">
        <v>0</v>
      </c>
      <c r="I238" s="63">
        <v>0</v>
      </c>
      <c r="J238" s="63">
        <v>0</v>
      </c>
    </row>
    <row r="239" spans="1:10" ht="31.5">
      <c r="A239" s="60" t="s">
        <v>208</v>
      </c>
      <c r="B239" s="31" t="s">
        <v>31</v>
      </c>
      <c r="C239" s="46" t="s">
        <v>207</v>
      </c>
      <c r="D239" s="25"/>
      <c r="E239" s="63">
        <v>21870</v>
      </c>
      <c r="F239" s="63">
        <v>0</v>
      </c>
      <c r="G239" s="63">
        <v>27085</v>
      </c>
      <c r="H239" s="63">
        <v>0</v>
      </c>
      <c r="I239" s="63">
        <v>27330</v>
      </c>
      <c r="J239" s="63">
        <v>0</v>
      </c>
    </row>
    <row r="240" spans="1:10" ht="27.75" customHeight="1">
      <c r="A240" s="39" t="s">
        <v>198</v>
      </c>
      <c r="B240" s="40"/>
      <c r="C240" s="40"/>
      <c r="D240" s="40"/>
      <c r="E240" s="43">
        <f aca="true" t="shared" si="67" ref="E240:J240">E231+E232</f>
        <v>3887803.3999999994</v>
      </c>
      <c r="F240" s="43">
        <f t="shared" si="67"/>
        <v>1759362.9999999998</v>
      </c>
      <c r="G240" s="43">
        <f t="shared" si="67"/>
        <v>3162941.9</v>
      </c>
      <c r="H240" s="43">
        <f t="shared" si="67"/>
        <v>1651892.1</v>
      </c>
      <c r="I240" s="43">
        <f t="shared" si="67"/>
        <v>2980416.6</v>
      </c>
      <c r="J240" s="43">
        <f t="shared" si="67"/>
        <v>1573708.6</v>
      </c>
    </row>
    <row r="241" spans="1:10" ht="37.5">
      <c r="A241" s="18" t="s">
        <v>55</v>
      </c>
      <c r="B241" s="34" t="s">
        <v>56</v>
      </c>
      <c r="C241" s="21" t="s">
        <v>57</v>
      </c>
      <c r="D241" s="20" t="s">
        <v>5</v>
      </c>
      <c r="E241" s="22"/>
      <c r="F241" s="22"/>
      <c r="G241" s="22">
        <f aca="true" t="shared" si="68" ref="G241:J242">G242</f>
        <v>108491.4</v>
      </c>
      <c r="H241" s="22">
        <f t="shared" si="68"/>
        <v>0</v>
      </c>
      <c r="I241" s="22">
        <f t="shared" si="68"/>
        <v>149850.9</v>
      </c>
      <c r="J241" s="22">
        <f t="shared" si="68"/>
        <v>41359.5</v>
      </c>
    </row>
    <row r="242" spans="1:10" ht="15.75">
      <c r="A242" s="4" t="s">
        <v>285</v>
      </c>
      <c r="B242" s="4"/>
      <c r="C242" s="5"/>
      <c r="D242" s="12"/>
      <c r="E242" s="17"/>
      <c r="F242" s="17"/>
      <c r="G242" s="17">
        <f t="shared" si="68"/>
        <v>108491.4</v>
      </c>
      <c r="H242" s="17">
        <f t="shared" si="68"/>
        <v>0</v>
      </c>
      <c r="I242" s="17">
        <f t="shared" si="68"/>
        <v>149850.9</v>
      </c>
      <c r="J242" s="17">
        <f t="shared" si="68"/>
        <v>41359.5</v>
      </c>
    </row>
    <row r="243" spans="1:10" ht="18.75">
      <c r="A243" s="16" t="s">
        <v>196</v>
      </c>
      <c r="B243" s="31" t="s">
        <v>56</v>
      </c>
      <c r="C243" s="46" t="s">
        <v>57</v>
      </c>
      <c r="D243" s="32" t="s">
        <v>5</v>
      </c>
      <c r="E243" s="24"/>
      <c r="F243" s="24"/>
      <c r="G243" s="24">
        <v>108491.4</v>
      </c>
      <c r="H243" s="24">
        <v>0</v>
      </c>
      <c r="I243" s="24">
        <f>41359.5+108491.4</f>
        <v>149850.9</v>
      </c>
      <c r="J243" s="24">
        <f>41359.5</f>
        <v>41359.5</v>
      </c>
    </row>
    <row r="244" spans="1:10" ht="31.5">
      <c r="A244" s="7" t="s">
        <v>7</v>
      </c>
      <c r="B244" s="7"/>
      <c r="C244" s="6"/>
      <c r="D244" s="13"/>
      <c r="E244" s="28"/>
      <c r="F244" s="28"/>
      <c r="G244" s="28">
        <f>G243</f>
        <v>108491.4</v>
      </c>
      <c r="H244" s="28">
        <f>H243</f>
        <v>0</v>
      </c>
      <c r="I244" s="28">
        <f>I243</f>
        <v>149850.9</v>
      </c>
      <c r="J244" s="28">
        <f>J243</f>
        <v>41359.5</v>
      </c>
    </row>
  </sheetData>
  <sheetProtection/>
  <mergeCells count="10">
    <mergeCell ref="H1:J1"/>
    <mergeCell ref="G6:H6"/>
    <mergeCell ref="I6:J6"/>
    <mergeCell ref="A3:J3"/>
    <mergeCell ref="A5:A7"/>
    <mergeCell ref="C5:C7"/>
    <mergeCell ref="D5:D7"/>
    <mergeCell ref="B5:B7"/>
    <mergeCell ref="E5:J5"/>
    <mergeCell ref="E6:F6"/>
  </mergeCells>
  <printOptions horizontalCentered="1"/>
  <pageMargins left="0.7086614173228347" right="0.5118110236220472" top="1.1811023622047245" bottom="0.5118110236220472" header="0.31496062992125984" footer="0.35433070866141736"/>
  <pageSetup horizontalDpi="180" verticalDpi="180" orientation="landscape" paperSize="9" scale="50" r:id="rId1"/>
  <headerFooter differentFirst="1">
    <oddFooter>&amp;C&amp;P</oddFooter>
  </headerFooter>
  <ignoredErrors>
    <ignoredError sqref="E165:J165 E41:J41 F13:J13 E23:J23 G194:J194 G68:J68 F78:J78 E86:J86" formulaRange="1"/>
    <ignoredError sqref="F107 G10 I10 F139" formula="1"/>
    <ignoredError sqref="D16:D18 D19:D20 D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2012-04-22T19:58:23Z</cp:lastPrinted>
  <dcterms:created xsi:type="dcterms:W3CDTF">2006-09-28T05:33:49Z</dcterms:created>
  <dcterms:modified xsi:type="dcterms:W3CDTF">2012-08-14T10:42:31Z</dcterms:modified>
  <cp:category/>
  <cp:version/>
  <cp:contentType/>
  <cp:contentStatus/>
</cp:coreProperties>
</file>